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R:\CPL\2024\DILOG-DITEC 2024\CACs 08059.001121-2024-91\SEI\PLANILHAS DIGITADOR\Planilhas CACs\"/>
    </mc:Choice>
  </mc:AlternateContent>
  <xr:revisionPtr revIDLastSave="0" documentId="13_ncr:1_{CC6760DD-A310-4B45-8CEB-D890E31B5AA2}" xr6:coauthVersionLast="47" xr6:coauthVersionMax="47" xr10:uidLastSave="{00000000-0000-0000-0000-000000000000}"/>
  <bookViews>
    <workbookView xWindow="57480" yWindow="-120" windowWidth="29040" windowHeight="15720" xr2:uid="{39283099-A684-4516-9E42-1156C950E10A}"/>
  </bookViews>
  <sheets>
    <sheet name="Item 77 Natal" sheetId="106" r:id="rId1"/>
    <sheet name="Item 78 Mossoró" sheetId="107"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7" l="1"/>
  <c r="I66" i="107" s="1"/>
  <c r="I74" i="107" s="1"/>
  <c r="F128" i="107"/>
  <c r="I114" i="107"/>
  <c r="H139" i="107" s="1"/>
  <c r="I97" i="107"/>
  <c r="I96" i="107"/>
  <c r="I95" i="107"/>
  <c r="I94" i="107"/>
  <c r="I93" i="107"/>
  <c r="I92" i="107"/>
  <c r="I98" i="107" s="1"/>
  <c r="I85" i="107"/>
  <c r="I84" i="107"/>
  <c r="I83" i="107"/>
  <c r="I82" i="107"/>
  <c r="I86" i="107" s="1"/>
  <c r="I81" i="107"/>
  <c r="I80" i="107"/>
  <c r="I62" i="107"/>
  <c r="I59" i="107"/>
  <c r="H41" i="107"/>
  <c r="H46" i="107" s="1"/>
  <c r="H48" i="107" s="1"/>
  <c r="H33" i="107"/>
  <c r="I23" i="107"/>
  <c r="I24" i="107" s="1"/>
  <c r="I66" i="106"/>
  <c r="I59" i="106"/>
  <c r="I62" i="106" s="1"/>
  <c r="I54" i="106"/>
  <c r="H135" i="107" l="1"/>
  <c r="J95" i="107"/>
  <c r="J82" i="107"/>
  <c r="J94" i="107"/>
  <c r="J85" i="107"/>
  <c r="J81" i="107"/>
  <c r="I39" i="107"/>
  <c r="I32" i="107"/>
  <c r="I31" i="107"/>
  <c r="I33" i="107" s="1"/>
  <c r="I72" i="107" s="1"/>
  <c r="I45" i="107"/>
  <c r="I47" i="107"/>
  <c r="J97" i="107"/>
  <c r="J93" i="107"/>
  <c r="J84" i="107"/>
  <c r="J80" i="107"/>
  <c r="J92" i="107"/>
  <c r="J98" i="107" s="1"/>
  <c r="I103" i="107" s="1"/>
  <c r="I105" i="107" s="1"/>
  <c r="H138" i="107" s="1"/>
  <c r="I40" i="107"/>
  <c r="J96" i="107"/>
  <c r="J83" i="107"/>
  <c r="I41" i="107"/>
  <c r="F128" i="106"/>
  <c r="I44" i="107" l="1"/>
  <c r="I42" i="107"/>
  <c r="I46" i="107" s="1"/>
  <c r="I48" i="107" s="1"/>
  <c r="I73" i="107" s="1"/>
  <c r="I75" i="107" s="1"/>
  <c r="J86" i="107"/>
  <c r="H137" i="107" s="1"/>
  <c r="I43" i="107"/>
  <c r="H33" i="106"/>
  <c r="I97" i="106"/>
  <c r="I96" i="106"/>
  <c r="I95" i="106"/>
  <c r="I94" i="106"/>
  <c r="I93" i="106"/>
  <c r="I92" i="106"/>
  <c r="I85" i="106"/>
  <c r="I84" i="106"/>
  <c r="I83" i="106"/>
  <c r="I82" i="106"/>
  <c r="I81" i="106"/>
  <c r="I80" i="106"/>
  <c r="H136" i="107" l="1"/>
  <c r="H140" i="107" s="1"/>
  <c r="G124" i="107"/>
  <c r="G126" i="107"/>
  <c r="G121" i="107"/>
  <c r="G123" i="107"/>
  <c r="G120" i="107"/>
  <c r="I86" i="106"/>
  <c r="I98" i="106"/>
  <c r="G128" i="107" l="1"/>
  <c r="H141" i="107" s="1"/>
  <c r="H142" i="107" s="1"/>
  <c r="H143" i="107" s="1"/>
  <c r="I74" i="106"/>
  <c r="I114" i="106"/>
  <c r="H139" i="106" s="1"/>
  <c r="H41" i="106"/>
  <c r="H46" i="106" s="1"/>
  <c r="H48" i="106" s="1"/>
  <c r="I23" i="106"/>
  <c r="I24" i="106" s="1"/>
  <c r="H135" i="106" l="1"/>
  <c r="I32" i="106"/>
  <c r="I31" i="106"/>
  <c r="J97" i="106"/>
  <c r="J93" i="106"/>
  <c r="J92" i="106"/>
  <c r="J85" i="106"/>
  <c r="J80" i="106"/>
  <c r="J84" i="106"/>
  <c r="J81" i="106"/>
  <c r="J95" i="106"/>
  <c r="J82" i="106"/>
  <c r="J94" i="106"/>
  <c r="J83" i="106"/>
  <c r="J96" i="106"/>
  <c r="J86" i="106" l="1"/>
  <c r="H137" i="106" s="1"/>
  <c r="J98" i="106"/>
  <c r="I103" i="106" s="1"/>
  <c r="I105" i="106" s="1"/>
  <c r="I33" i="106"/>
  <c r="I72" i="106" l="1"/>
  <c r="I41" i="106"/>
  <c r="I40" i="106"/>
  <c r="I39" i="106"/>
  <c r="I45" i="106"/>
  <c r="I44" i="106"/>
  <c r="I42" i="106"/>
  <c r="I47" i="106"/>
  <c r="I43" i="106"/>
  <c r="I46" i="106" l="1"/>
  <c r="I48" i="106" s="1"/>
  <c r="I73" i="106" s="1"/>
  <c r="I75" i="106" s="1"/>
  <c r="H136" i="106" s="1"/>
  <c r="H138" i="106"/>
  <c r="G124" i="106" l="1"/>
  <c r="G120" i="106"/>
  <c r="G121" i="106"/>
  <c r="G123" i="106"/>
  <c r="H140" i="106"/>
  <c r="G126" i="106"/>
  <c r="G128" i="106" l="1"/>
  <c r="H141" i="106" s="1"/>
  <c r="H142" i="106" s="1"/>
  <c r="H143"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=(4,5*2*22)-(i22/100)*6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80" authorId="0" shapeId="0" xr:uid="{A9393415-7AB8-48FF-8180-E10B65456131}">
      <text>
        <r>
          <rPr>
            <b/>
            <sz val="9"/>
            <color indexed="81"/>
            <rFont val="Segoe UI"/>
            <family val="2"/>
          </rPr>
          <t>De acordo com levantamento efetuado em diversos contratos, cerca de 5% do pessoal é demitido pelo
empregador</t>
        </r>
      </text>
    </comment>
    <comment ref="B81"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2"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3"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5"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3"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4"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5"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6"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7"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7" authorId="1" shapeId="0" xr:uid="{1F0567FD-7906-438C-A6CB-13C612808D1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DE4B9C49-A0C3-4B53-82FE-455BEAA89FE9}">
      <text>
        <r>
          <rPr>
            <b/>
            <sz val="9"/>
            <color indexed="81"/>
            <rFont val="Segoe UI"/>
            <family val="2"/>
          </rPr>
          <t xml:space="preserve">=(3,30*2*22)-(i22/100)*6
</t>
        </r>
      </text>
    </comment>
    <comment ref="H57" authorId="0" shapeId="0" xr:uid="{DBAA738B-C4B2-45E2-B01B-C77B707C506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80" authorId="0" shapeId="0" xr:uid="{03811641-5F7A-481F-8A8B-4F9CFD646F86}">
      <text>
        <r>
          <rPr>
            <b/>
            <sz val="9"/>
            <color indexed="81"/>
            <rFont val="Segoe UI"/>
            <family val="2"/>
          </rPr>
          <t>De acordo com levantamento efetuado em diversos contratos, cerca de 5% do pessoal é demitido pelo
empregador</t>
        </r>
      </text>
    </comment>
    <comment ref="B81" authorId="0" shapeId="0" xr:uid="{6E1660E0-CD2E-400D-820B-801D187F0EC9}">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2" authorId="0" shapeId="0" xr:uid="{9CF06570-3410-4F5B-AABF-20048B458D9D}">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3" authorId="0" shapeId="0" xr:uid="{AFAAB7A3-1719-44C4-BBE0-46911F1EC2BD}">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5" authorId="0" shapeId="0" xr:uid="{C052C9D2-099F-4896-BAFF-C4F5C4C5CD68}">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3" authorId="0" shapeId="0" xr:uid="{65CFF262-B786-41E1-8DC0-B2C90346CC4F}">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4" authorId="0" shapeId="0" xr:uid="{11D61689-5A30-4B6D-8856-1ECF52A250FA}">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5" authorId="0" shapeId="0" xr:uid="{1244933C-A7BB-4E59-81FD-6DDB5F09E5B0}">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6" authorId="0" shapeId="0" xr:uid="{1BF60250-C9B3-4DD7-B780-273FF3FE2E95}">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7" authorId="0" shapeId="0" xr:uid="{649B702C-04E7-464C-87AF-4672F41D04B0}">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7" authorId="1" shapeId="0" xr:uid="{A22F8D9E-5614-4993-A95B-E02267CD5F3C}">
      <text>
        <r>
          <rPr>
            <b/>
            <sz val="9"/>
            <color indexed="81"/>
            <rFont val="Segoe UI"/>
            <family val="2"/>
          </rPr>
          <t>MODULOS DE 01 A 05</t>
        </r>
      </text>
    </comment>
  </commentList>
</comments>
</file>

<file path=xl/sharedStrings.xml><?xml version="1.0" encoding="utf-8"?>
<sst xmlns="http://schemas.openxmlformats.org/spreadsheetml/2006/main" count="388" uniqueCount="132">
  <si>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</si>
  <si>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</si>
  <si>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</si>
  <si>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</si>
  <si>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</si>
  <si>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</si>
  <si>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</si>
  <si>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</si>
  <si>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</si>
  <si>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</si>
  <si>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</si>
  <si>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</si>
  <si>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</si>
  <si>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</si>
  <si>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</si>
  <si>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</si>
  <si>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</si>
  <si>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</si>
  <si>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</si>
  <si>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</si>
  <si>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</si>
  <si>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</si>
  <si>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</si>
  <si>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</si>
  <si>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</si>
  <si>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</si>
  <si>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</si>
  <si>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</si>
  <si>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</si>
  <si>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</si>
  <si>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</si>
  <si>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</si>
  <si>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</si>
  <si>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</si>
  <si>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</si>
  <si>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</si>
  <si>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</si>
  <si>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</si>
  <si>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</si>
  <si>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</si>
  <si>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</si>
  <si>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</si>
  <si>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</si>
  <si>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</si>
  <si>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</si>
  <si>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</si>
  <si>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</si>
  <si>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</si>
  <si>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</si>
  <si>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</si>
  <si>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</si>
  <si>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</si>
  <si>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</si>
  <si>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</si>
  <si>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</si>
  <si>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</si>
  <si>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</si>
  <si>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</si>
  <si>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</si>
  <si>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</si>
  <si>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</si>
  <si>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</si>
  <si>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</si>
  <si>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</si>
  <si>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</si>
  <si>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</si>
  <si>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</si>
  <si>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</si>
  <si>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</si>
  <si>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</si>
  <si>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</si>
  <si>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</si>
  <si>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</si>
  <si>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</si>
  <si>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</si>
  <si>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</si>
  <si>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</si>
  <si>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</si>
  <si>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</si>
  <si>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</si>
  <si>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</si>
  <si>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</si>
  <si>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</si>
  <si>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</si>
  <si>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</si>
  <si>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</si>
  <si>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</si>
  <si>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</si>
  <si>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</si>
  <si>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</si>
  <si>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</si>
  <si>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</si>
  <si>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</si>
  <si>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</si>
  <si>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</si>
  <si>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</si>
  <si>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</si>
  <si>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</si>
  <si>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</si>
  <si>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</si>
  <si>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</si>
  <si>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</si>
  <si>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</si>
  <si>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</si>
  <si>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</si>
  <si>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</si>
  <si>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</si>
  <si>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</si>
  <si>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</si>
  <si>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</si>
  <si>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</si>
  <si>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</si>
  <si>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</si>
  <si>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</si>
  <si>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</si>
  <si>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</si>
  <si>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</si>
  <si>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Auxílio-Refeição/Alimentação </t>
    </r>
    <r>
      <rPr>
        <b/>
        <sz val="11"/>
        <color rgb="FFFF0000"/>
        <rFont val="Calibri"/>
        <family val="2"/>
        <scheme val="minor"/>
      </rPr>
      <t>Cálculo do valor = (dias úteis x VA)</t>
    </r>
  </si>
  <si>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</si>
  <si>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C.3. Tributos Municipais (ISS) - </t>
    </r>
    <r>
      <rPr>
        <b/>
        <sz val="11"/>
        <color rgb="FFFF0000"/>
        <rFont val="Calibri"/>
        <family val="2"/>
        <scheme val="minor"/>
      </rPr>
      <t>Natal/RN</t>
    </r>
  </si>
  <si>
    <t xml:space="preserve">LUCRO REAL, COMPROVAR. </t>
  </si>
  <si>
    <t>Comprovar.</t>
  </si>
  <si>
    <r>
      <t>Digitador (</t>
    </r>
    <r>
      <rPr>
        <b/>
        <sz val="11"/>
        <color rgb="FFFF0000"/>
        <rFont val="Calibri"/>
        <family val="2"/>
        <scheme val="minor"/>
      </rPr>
      <t>CBO 4110-05</t>
    </r>
    <r>
      <rPr>
        <b/>
        <sz val="11"/>
        <color theme="1"/>
        <rFont val="Calibri"/>
        <family val="2"/>
        <scheme val="minor"/>
      </rPr>
      <t>) - SR/PF/RN - Natal/RN</t>
    </r>
  </si>
  <si>
    <t>SINDPD/RN/2024</t>
  </si>
  <si>
    <t>31.12.2024</t>
  </si>
  <si>
    <r>
      <t xml:space="preserve">Salário-Base </t>
    </r>
    <r>
      <rPr>
        <b/>
        <sz val="11"/>
        <color rgb="FFFF0000"/>
        <rFont val="Calibri"/>
        <family val="2"/>
        <scheme val="minor"/>
      </rPr>
      <t>(CLÁUSULA 3ª CCT-2024 SINDPD/RN)</t>
    </r>
  </si>
  <si>
    <r>
      <t xml:space="preserve">B.1) Valor do auxílio-alimentação </t>
    </r>
    <r>
      <rPr>
        <b/>
        <sz val="11"/>
        <color rgb="FF0000FF"/>
        <rFont val="Calibri"/>
        <family val="2"/>
        <scheme val="minor"/>
      </rPr>
      <t>-</t>
    </r>
    <r>
      <rPr>
        <b/>
        <sz val="11"/>
        <color rgb="FFFF0000"/>
        <rFont val="Calibri"/>
        <family val="2"/>
        <scheme val="minor"/>
      </rPr>
      <t xml:space="preserve"> </t>
    </r>
    <r>
      <rPr>
        <b/>
        <sz val="11"/>
        <color rgb="FF0000FF"/>
        <rFont val="Calibri"/>
        <family val="2"/>
        <scheme val="minor"/>
      </rPr>
      <t>(CLÁUSULA 11ª CCT-2024 SINDPD/RN)</t>
    </r>
  </si>
  <si>
    <r>
      <t xml:space="preserve">Auxílio Saúde </t>
    </r>
    <r>
      <rPr>
        <b/>
        <sz val="11"/>
        <color rgb="FF0000FF"/>
        <rFont val="Calibri"/>
        <family val="2"/>
        <scheme val="minor"/>
      </rPr>
      <t>(CLÁUSULA 13ª CCT-2024 SINDPD/RN)</t>
    </r>
  </si>
  <si>
    <r>
      <t xml:space="preserve"> Benefício Social </t>
    </r>
    <r>
      <rPr>
        <b/>
        <sz val="11"/>
        <color rgb="FF0000FF"/>
        <rFont val="Calibri"/>
        <family val="2"/>
        <scheme val="minor"/>
      </rPr>
      <t>(CLÁUSULA 15ª CCT-2024 SINDPD/RN)</t>
    </r>
  </si>
  <si>
    <r>
      <t xml:space="preserve">Outros Benefícios - Menor Aprendiz </t>
    </r>
    <r>
      <rPr>
        <b/>
        <sz val="11"/>
        <color rgb="FF0000FF"/>
        <rFont val="Calibri"/>
        <family val="2"/>
        <scheme val="minor"/>
      </rPr>
      <t>(CLÁUSULA 19ª CCT-2024 SINDPD/RN)</t>
    </r>
  </si>
  <si>
    <r>
      <t>Digitador (</t>
    </r>
    <r>
      <rPr>
        <b/>
        <sz val="11"/>
        <color rgb="FFFF0000"/>
        <rFont val="Calibri"/>
        <family val="2"/>
        <scheme val="minor"/>
      </rPr>
      <t>CBO 4110-05</t>
    </r>
    <r>
      <rPr>
        <b/>
        <sz val="11"/>
        <color theme="1"/>
        <rFont val="Calibri"/>
        <family val="2"/>
        <scheme val="minor"/>
      </rPr>
      <t>) - SR/PF/RN - Mossoró/RN</t>
    </r>
  </si>
  <si>
    <r>
      <t xml:space="preserve">C.3. Tributos Municipais (ISS) - </t>
    </r>
    <r>
      <rPr>
        <b/>
        <sz val="11"/>
        <color rgb="FFFF0000"/>
        <rFont val="Calibri"/>
        <family val="2"/>
        <scheme val="minor"/>
      </rPr>
      <t>Mossoró/RN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</si>
</sst>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4">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12" fillId="0" borderId="1" xfId="0" applyFont="1" applyBorder="1" applyAlignment="1">
      <alignment horizontal="left"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6" fillId="0" borderId="0" xfId="0" applyFont="1" applyAlignment="1">
      <alignment horizontal="center"/>
    </xf>
    <xf numFmtId="0" fontId="12" fillId="0" borderId="1" xfId="0" applyFont="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5" borderId="1" xfId="0" applyFont="1" applyFill="1" applyBorder="1" applyAlignment="1">
      <alignment horizontal="center" vertical="center"/>
    </xf>
    <xf numFmtId="0" fontId="12" fillId="0" borderId="1" xfId="0" applyFont="1" applyBorder="1" applyAlignment="1">
      <alignment horizontal="justify"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center" wrapText="1"/>
    </xf>
    <xf numFmtId="0" fontId="12" fillId="5" borderId="1" xfId="0" applyFont="1" applyFill="1" applyBorder="1" applyAlignment="1">
      <alignment horizontal="center" vertical="center" wrapText="1"/>
    </xf>
    <xf numFmtId="0" fontId="3" fillId="0" borderId="1" xfId="0" applyFont="1" applyBorder="1" applyAlignment="1">
      <alignment horizontal="center" vertical="center" wrapText="1"/>
    </xf>
    <xf numFmtId="169" fontId="3" fillId="0" borderId="1" xfId="0" applyNumberFormat="1" applyFont="1" applyBorder="1" applyAlignment="1">
      <alignment horizontal="center" vertical="center" wrapText="1"/>
    </xf>
    <xf numFmtId="0" fontId="22" fillId="0" borderId="2" xfId="0" applyFont="1" applyBorder="1" applyAlignment="1">
      <alignment horizontal="left" vertical="center" wrapText="1"/>
    </xf>
    <xf numFmtId="0" fontId="12" fillId="0" borderId="1"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xf numFmtId="0" fontId="22" fillId="0" borderId="2" xfId="0" applyFont="1" applyBorder="1" applyAlignment="1">
      <alignment horizontal="justify" vertical="center" wrapText="1"/>
    </xf>
    <xf numFmtId="0" fontId="23" fillId="0" borderId="1" xfId="0" applyFont="1" applyBorder="1" applyAlignment="1">
      <alignment horizontal="left" vertical="center" wrapText="1"/>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21" fillId="4" borderId="2" xfId="0" applyFont="1" applyFill="1" applyBorder="1" applyAlignment="1">
      <alignment horizontal="justify" vertical="center" wrapText="1"/>
    </xf>
    <xf numFmtId="0" fontId="8" fillId="0" borderId="13" xfId="0" applyFont="1" applyBorder="1" applyAlignment="1">
      <alignment horizontal="center"/>
    </xf>
    <xf numFmtId="0" fontId="8" fillId="0" borderId="0" xfId="0" applyFont="1" applyAlignment="1">
      <alignment horizontal="center"/>
    </xf>
    <xf numFmtId="0" fontId="0" fillId="0" borderId="0" xfId="0" applyAlignment="1">
      <alignment horizontal="center"/>
    </xf>
    <xf numFmtId="0" fontId="0" fillId="0" borderId="16" xfId="0" applyBorder="1" applyAlignment="1">
      <alignment horizontal="center"/>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0" fillId="0" borderId="1" xfId="0" applyBorder="1" applyAlignment="1">
      <alignment horizontal="center" vertical="center" wrapText="1"/>
    </xf>
    <xf numFmtId="0" fontId="8" fillId="0" borderId="1"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3" fillId="6" borderId="1" xfId="0" applyFont="1" applyFill="1" applyBorder="1" applyAlignment="1">
      <alignment horizontal="center" vertical="center" wrapText="1"/>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169" fontId="3" fillId="3" borderId="1" xfId="0" applyNumberFormat="1" applyFont="1" applyFill="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98E460E9-86D6-4896-B769-FB009C9F4902}"/>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B2EBBA80-082D-4F0D-B70E-57A1CF8A017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6"/>
  <sheetViews>
    <sheetView tabSelected="1" topLeftCell="A117" workbookViewId="0">
      <selection activeCell="P56" sqref="P56"/>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34"/>
    </row>
    <row r="2" spans="1:256" x14ac:dyDescent="0.35">
      <c r="A2" s="9"/>
      <c r="B2" s="9"/>
      <c r="C2" s="9"/>
      <c r="D2" s="9"/>
      <c r="E2" s="10"/>
      <c r="F2" s="10"/>
      <c r="G2" s="10"/>
      <c r="J2" s="135"/>
    </row>
    <row r="3" spans="1:256" x14ac:dyDescent="0.35">
      <c r="A3" s="155" t="s">
        <v>0</v>
      </c>
      <c r="B3" s="155"/>
      <c r="C3" s="155"/>
      <c r="D3" s="155"/>
      <c r="E3" s="155"/>
      <c r="F3" s="155"/>
      <c r="G3" s="155"/>
      <c r="H3" s="155"/>
      <c r="I3" s="155"/>
      <c r="J3" s="135"/>
    </row>
    <row r="4" spans="1:256" x14ac:dyDescent="0.35">
      <c r="A4" s="156" t="s">
        <v>116</v>
      </c>
      <c r="B4" s="156"/>
      <c r="C4" s="156"/>
      <c r="D4" s="156"/>
      <c r="E4" s="156"/>
      <c r="F4" s="156"/>
      <c r="G4" s="156"/>
      <c r="H4" s="156"/>
      <c r="I4" s="156"/>
      <c r="J4" s="135"/>
    </row>
    <row r="5" spans="1:256" x14ac:dyDescent="0.35">
      <c r="A5" s="157" t="s">
        <v>9</v>
      </c>
      <c r="B5" s="157"/>
      <c r="C5" s="157"/>
      <c r="D5" s="157"/>
      <c r="E5" s="157"/>
      <c r="F5" s="157"/>
      <c r="G5" s="157"/>
      <c r="H5" s="157"/>
      <c r="I5" s="157"/>
      <c r="J5" s="135"/>
    </row>
    <row r="6" spans="1:256" x14ac:dyDescent="0.35">
      <c r="A6" s="158" t="s">
        <v>122</v>
      </c>
      <c r="B6" s="158"/>
      <c r="C6" s="158"/>
      <c r="D6" s="158"/>
      <c r="E6" s="158"/>
      <c r="F6" s="158"/>
      <c r="G6" s="158"/>
      <c r="H6" s="158"/>
      <c r="I6" s="158"/>
      <c r="J6" s="135"/>
    </row>
    <row r="7" spans="1:256" x14ac:dyDescent="0.35">
      <c r="A7" s="16"/>
      <c r="B7" s="16"/>
      <c r="C7" s="16"/>
      <c r="D7" s="16"/>
      <c r="E7" s="16"/>
      <c r="F7" s="16"/>
      <c r="G7" s="16"/>
      <c r="H7" s="17"/>
      <c r="I7" s="18"/>
      <c r="J7" s="135"/>
    </row>
    <row r="8" spans="1:256" customFormat="1" ht="14.5" customHeight="1" x14ac:dyDescent="0.35">
      <c r="A8" s="159" t="s">
        <v>113</v>
      </c>
      <c r="B8" s="159"/>
      <c r="C8" s="159"/>
      <c r="D8" s="159"/>
      <c r="E8" s="159"/>
      <c r="F8" s="159"/>
      <c r="G8" s="159"/>
      <c r="H8" s="159"/>
      <c r="I8" s="159"/>
      <c r="J8" s="13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60" t="s">
        <v>81</v>
      </c>
      <c r="B9" s="160"/>
      <c r="C9" s="160"/>
      <c r="D9" s="160"/>
      <c r="E9" s="160"/>
      <c r="F9" s="160"/>
      <c r="G9" s="160"/>
      <c r="H9" s="160"/>
      <c r="I9" s="160"/>
      <c r="J9" s="13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3" t="s">
        <v>75</v>
      </c>
      <c r="B10" s="103"/>
      <c r="C10" s="103"/>
      <c r="D10" s="103"/>
      <c r="E10" s="103"/>
      <c r="F10" s="103"/>
      <c r="G10" s="103"/>
      <c r="H10" s="103"/>
      <c r="I10" s="103"/>
      <c r="J10" s="13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46"/>
      <c r="B11" s="146"/>
      <c r="C11" s="146"/>
      <c r="D11" s="146"/>
      <c r="E11" s="146"/>
      <c r="F11" s="146"/>
      <c r="G11" s="146"/>
      <c r="H11" s="146"/>
      <c r="I11" s="146"/>
      <c r="J11" s="13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47"/>
      <c r="B12" s="147"/>
      <c r="C12" s="147"/>
      <c r="D12" s="147"/>
      <c r="E12" s="147"/>
      <c r="F12" s="147"/>
      <c r="G12" s="147"/>
      <c r="H12" s="147"/>
      <c r="I12" s="147"/>
      <c r="J12" s="13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71" t="s">
        <v>69</v>
      </c>
      <c r="B13" s="171"/>
      <c r="C13" s="171"/>
      <c r="D13" s="171"/>
      <c r="E13" s="171"/>
      <c r="F13" s="171"/>
      <c r="G13" s="171"/>
      <c r="H13" s="171"/>
      <c r="I13" s="171"/>
      <c r="J13" s="135"/>
    </row>
    <row r="14" spans="1:256" customFormat="1" ht="14.5" customHeight="1" x14ac:dyDescent="0.35">
      <c r="A14" s="20" t="s">
        <v>14</v>
      </c>
      <c r="B14" s="161" t="s">
        <v>70</v>
      </c>
      <c r="C14" s="162"/>
      <c r="D14" s="162"/>
      <c r="E14" s="162"/>
      <c r="F14" s="163"/>
      <c r="G14" s="172" t="s">
        <v>71</v>
      </c>
      <c r="H14" s="173"/>
      <c r="I14" s="174"/>
      <c r="J14" s="135"/>
    </row>
    <row r="15" spans="1:256" customFormat="1" x14ac:dyDescent="0.35">
      <c r="A15" s="20" t="s">
        <v>15</v>
      </c>
      <c r="B15" s="175" t="s">
        <v>72</v>
      </c>
      <c r="C15" s="176"/>
      <c r="D15" s="176"/>
      <c r="E15" s="176"/>
      <c r="F15" s="177"/>
      <c r="G15" s="150" t="s">
        <v>123</v>
      </c>
      <c r="H15" s="151"/>
      <c r="I15" s="152"/>
      <c r="J15" s="135"/>
    </row>
    <row r="16" spans="1:256" customFormat="1" ht="14.5" customHeight="1" x14ac:dyDescent="0.35">
      <c r="A16" s="20" t="s">
        <v>29</v>
      </c>
      <c r="B16" s="161" t="s">
        <v>73</v>
      </c>
      <c r="C16" s="162"/>
      <c r="D16" s="162"/>
      <c r="E16" s="162"/>
      <c r="F16" s="163"/>
      <c r="G16" s="164">
        <v>24</v>
      </c>
      <c r="H16" s="165"/>
      <c r="I16" s="166"/>
      <c r="J16" s="135"/>
    </row>
    <row r="17" spans="1:256" customFormat="1" ht="15" customHeight="1" x14ac:dyDescent="0.35">
      <c r="A17" s="20" t="s">
        <v>32</v>
      </c>
      <c r="B17" s="167" t="s">
        <v>74</v>
      </c>
      <c r="C17" s="167"/>
      <c r="D17" s="167"/>
      <c r="E17" s="167"/>
      <c r="F17" s="167"/>
      <c r="G17" s="168" t="s">
        <v>124</v>
      </c>
      <c r="H17" s="169"/>
      <c r="I17" s="170"/>
      <c r="J17" s="135"/>
    </row>
    <row r="18" spans="1:256" x14ac:dyDescent="0.35">
      <c r="A18" s="136"/>
      <c r="B18" s="136"/>
      <c r="C18" s="136"/>
      <c r="D18" s="136"/>
      <c r="E18" s="136"/>
      <c r="F18" s="136"/>
      <c r="G18" s="136"/>
      <c r="H18" s="136"/>
      <c r="I18" s="136"/>
      <c r="J18" s="137"/>
    </row>
    <row r="19" spans="1:256" x14ac:dyDescent="0.35">
      <c r="A19" s="136"/>
      <c r="B19" s="136"/>
      <c r="C19" s="136"/>
      <c r="D19" s="136"/>
      <c r="E19" s="136"/>
      <c r="F19" s="136"/>
      <c r="G19" s="136"/>
      <c r="H19" s="136"/>
      <c r="I19" s="136"/>
      <c r="J19" s="137"/>
    </row>
    <row r="20" spans="1:256" x14ac:dyDescent="0.35">
      <c r="A20" s="103" t="s">
        <v>10</v>
      </c>
      <c r="B20" s="103"/>
      <c r="C20" s="103"/>
      <c r="D20" s="103"/>
      <c r="E20" s="103"/>
      <c r="F20" s="103"/>
      <c r="G20" s="103"/>
      <c r="H20" s="103"/>
      <c r="I20" s="103"/>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5" t="s">
        <v>11</v>
      </c>
      <c r="C21" s="105"/>
      <c r="D21" s="105"/>
      <c r="E21" s="105"/>
      <c r="F21" s="105"/>
      <c r="G21" s="105"/>
      <c r="H21" s="3" t="s">
        <v>12</v>
      </c>
      <c r="I21" s="3" t="s">
        <v>13</v>
      </c>
      <c r="J21" s="21"/>
      <c r="K21" s="13"/>
      <c r="N21" s="13"/>
      <c r="O21" s="13"/>
      <c r="P21" s="13"/>
    </row>
    <row r="22" spans="1:256" x14ac:dyDescent="0.35">
      <c r="A22" s="5" t="s">
        <v>14</v>
      </c>
      <c r="B22" s="84" t="s">
        <v>125</v>
      </c>
      <c r="C22" s="84"/>
      <c r="D22" s="84"/>
      <c r="E22" s="84"/>
      <c r="F22" s="84"/>
      <c r="G22" s="84"/>
      <c r="H22" s="84"/>
      <c r="I22" s="28">
        <v>1911.56</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02" t="s">
        <v>76</v>
      </c>
      <c r="C23" s="102"/>
      <c r="D23" s="102"/>
      <c r="E23" s="102"/>
      <c r="F23" s="102"/>
      <c r="G23" s="102"/>
      <c r="H23" s="43">
        <v>0.3</v>
      </c>
      <c r="I23" s="32">
        <f>ROUND(H23*I22,2)</f>
        <v>573.47</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5" t="s">
        <v>1</v>
      </c>
      <c r="B24" s="105"/>
      <c r="C24" s="105"/>
      <c r="D24" s="105"/>
      <c r="E24" s="105"/>
      <c r="F24" s="105"/>
      <c r="G24" s="105"/>
      <c r="H24" s="105"/>
      <c r="I24" s="33">
        <f>SUM(I22:I23)</f>
        <v>2485.0299999999997</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3" t="s">
        <v>16</v>
      </c>
      <c r="B25" s="133"/>
      <c r="C25" s="133"/>
      <c r="D25" s="133"/>
      <c r="E25" s="133"/>
      <c r="F25" s="133"/>
      <c r="G25" s="133"/>
      <c r="H25" s="133"/>
      <c r="I25" s="133"/>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8"/>
      <c r="B26" s="138"/>
      <c r="C26" s="138"/>
      <c r="D26" s="138"/>
      <c r="E26" s="138"/>
      <c r="F26" s="138"/>
      <c r="G26" s="138"/>
      <c r="H26" s="138"/>
      <c r="I26" s="138"/>
      <c r="J26" s="139"/>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0"/>
      <c r="B27" s="140"/>
      <c r="C27" s="140"/>
      <c r="D27" s="140"/>
      <c r="E27" s="140"/>
      <c r="F27" s="140"/>
      <c r="G27" s="140"/>
      <c r="H27" s="140"/>
      <c r="I27" s="140"/>
      <c r="J27" s="141"/>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09" t="s">
        <v>17</v>
      </c>
      <c r="B28" s="109"/>
      <c r="C28" s="109"/>
      <c r="D28" s="109"/>
      <c r="E28" s="109"/>
      <c r="F28" s="109"/>
      <c r="G28" s="109"/>
      <c r="H28" s="109"/>
      <c r="I28" s="109"/>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1" t="s">
        <v>18</v>
      </c>
      <c r="B29" s="101"/>
      <c r="C29" s="101"/>
      <c r="D29" s="101"/>
      <c r="E29" s="101"/>
      <c r="F29" s="101"/>
      <c r="G29" s="101"/>
      <c r="H29" s="101"/>
      <c r="I29" s="10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09" t="s">
        <v>20</v>
      </c>
      <c r="C30" s="109"/>
      <c r="D30" s="109"/>
      <c r="E30" s="109"/>
      <c r="F30" s="109"/>
      <c r="G30" s="109"/>
      <c r="H30" s="109"/>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7" t="s">
        <v>114</v>
      </c>
      <c r="C31" s="128"/>
      <c r="D31" s="128"/>
      <c r="E31" s="128"/>
      <c r="F31" s="128"/>
      <c r="G31" s="129"/>
      <c r="H31" s="23">
        <v>8.3299999999999999E-2</v>
      </c>
      <c r="I31" s="34">
        <f>I24*H31</f>
        <v>207.00299899999999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30" t="s">
        <v>115</v>
      </c>
      <c r="C32" s="131"/>
      <c r="D32" s="131"/>
      <c r="E32" s="131"/>
      <c r="F32" s="131"/>
      <c r="G32" s="132"/>
      <c r="H32" s="23">
        <v>0.121</v>
      </c>
      <c r="I32" s="34">
        <f>I24*H32</f>
        <v>300.68862999999993</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95" t="s">
        <v>1</v>
      </c>
      <c r="B33" s="96"/>
      <c r="C33" s="96"/>
      <c r="D33" s="96"/>
      <c r="E33" s="96"/>
      <c r="F33" s="96"/>
      <c r="G33" s="97"/>
      <c r="H33" s="65">
        <f>SUM(H31:H32)</f>
        <v>0.20429999999999998</v>
      </c>
      <c r="I33" s="33">
        <f>SUM(I31+I32)</f>
        <v>507.69162899999992</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18" t="s">
        <v>22</v>
      </c>
      <c r="B34" s="118"/>
      <c r="C34" s="118"/>
      <c r="D34" s="118"/>
      <c r="E34" s="118"/>
      <c r="F34" s="118"/>
      <c r="G34" s="118"/>
      <c r="H34" s="118"/>
      <c r="I34" s="11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2"/>
      <c r="B35" s="142"/>
      <c r="C35" s="142"/>
      <c r="D35" s="142"/>
      <c r="E35" s="142"/>
      <c r="F35" s="142"/>
      <c r="G35" s="142"/>
      <c r="H35" s="142"/>
      <c r="I35" s="142"/>
      <c r="J35" s="143"/>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4"/>
      <c r="B36" s="144"/>
      <c r="C36" s="144"/>
      <c r="D36" s="144"/>
      <c r="E36" s="144"/>
      <c r="F36" s="144"/>
      <c r="G36" s="144"/>
      <c r="H36" s="144"/>
      <c r="I36" s="144"/>
      <c r="J36" s="145"/>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3" t="s">
        <v>78</v>
      </c>
      <c r="B37" s="103"/>
      <c r="C37" s="103"/>
      <c r="D37" s="103"/>
      <c r="E37" s="103"/>
      <c r="F37" s="103"/>
      <c r="G37" s="103"/>
      <c r="H37" s="103"/>
      <c r="I37" s="103"/>
      <c r="J37" s="15"/>
    </row>
    <row r="38" spans="1:256" ht="30" customHeight="1" x14ac:dyDescent="0.35">
      <c r="A38" s="6" t="s">
        <v>23</v>
      </c>
      <c r="B38" s="105" t="s">
        <v>24</v>
      </c>
      <c r="C38" s="105"/>
      <c r="D38" s="105"/>
      <c r="E38" s="105"/>
      <c r="F38" s="105"/>
      <c r="G38" s="105"/>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84" t="s">
        <v>27</v>
      </c>
      <c r="C39" s="84"/>
      <c r="D39" s="84"/>
      <c r="E39" s="84"/>
      <c r="F39" s="84"/>
      <c r="G39" s="84"/>
      <c r="H39" s="23">
        <v>0.2</v>
      </c>
      <c r="I39" s="32">
        <f>(I24+I33)*H39</f>
        <v>598.54432579999991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84" t="s">
        <v>28</v>
      </c>
      <c r="C40" s="84"/>
      <c r="D40" s="84"/>
      <c r="E40" s="84"/>
      <c r="F40" s="84"/>
      <c r="G40" s="84"/>
      <c r="H40" s="23">
        <v>2.5000000000000001E-2</v>
      </c>
      <c r="I40" s="32">
        <f>(I24+I33)*H40</f>
        <v>74.818040724999989</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19" t="s">
        <v>77</v>
      </c>
      <c r="C41" s="119"/>
      <c r="D41" s="5" t="s">
        <v>30</v>
      </c>
      <c r="E41" s="29">
        <v>0.03</v>
      </c>
      <c r="F41" s="5" t="s">
        <v>31</v>
      </c>
      <c r="G41" s="30">
        <v>1</v>
      </c>
      <c r="H41" s="23">
        <f>ROUND((E41*G41),6)</f>
        <v>0.03</v>
      </c>
      <c r="I41" s="32">
        <f>(I24+I33)*H41</f>
        <v>89.781648869999984</v>
      </c>
      <c r="J41" s="40" t="s">
        <v>121</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84" t="s">
        <v>33</v>
      </c>
      <c r="C42" s="84"/>
      <c r="D42" s="84"/>
      <c r="E42" s="84"/>
      <c r="F42" s="84"/>
      <c r="G42" s="84"/>
      <c r="H42" s="23">
        <v>1.4999999999999999E-2</v>
      </c>
      <c r="I42" s="32">
        <f>(I24+I33)*H42</f>
        <v>44.890824434999992</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84" t="s">
        <v>34</v>
      </c>
      <c r="C43" s="84"/>
      <c r="D43" s="84"/>
      <c r="E43" s="84"/>
      <c r="F43" s="84"/>
      <c r="G43" s="84"/>
      <c r="H43" s="23">
        <v>0.01</v>
      </c>
      <c r="I43" s="32">
        <f>(I24+I33)*H43</f>
        <v>29.927216289999997</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84" t="s">
        <v>2</v>
      </c>
      <c r="C44" s="84"/>
      <c r="D44" s="84"/>
      <c r="E44" s="84"/>
      <c r="F44" s="84"/>
      <c r="G44" s="84"/>
      <c r="H44" s="23">
        <v>6.0000000000000001E-3</v>
      </c>
      <c r="I44" s="32">
        <f>(I24+I33)*H44</f>
        <v>17.956329773999997</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84" t="s">
        <v>3</v>
      </c>
      <c r="C45" s="84"/>
      <c r="D45" s="84"/>
      <c r="E45" s="84"/>
      <c r="F45" s="84"/>
      <c r="G45" s="84"/>
      <c r="H45" s="23">
        <v>2E-3</v>
      </c>
      <c r="I45" s="32">
        <f>(I24+I33)*H45</f>
        <v>5.9854432579999992</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20"/>
      <c r="B46" s="121"/>
      <c r="C46" s="121"/>
      <c r="D46" s="121"/>
      <c r="E46" s="121"/>
      <c r="F46" s="121"/>
      <c r="G46" s="122"/>
      <c r="H46" s="48">
        <f>SUM(H39:H45)</f>
        <v>0.28800000000000003</v>
      </c>
      <c r="I46" s="28">
        <f>SUM(I39:I45)</f>
        <v>861.90382915199996</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84" t="s">
        <v>4</v>
      </c>
      <c r="C47" s="84"/>
      <c r="D47" s="84"/>
      <c r="E47" s="84"/>
      <c r="F47" s="84"/>
      <c r="G47" s="84"/>
      <c r="H47" s="23">
        <v>0.08</v>
      </c>
      <c r="I47" s="32">
        <f>(I24+I33)*H47</f>
        <v>239.41773031999998</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1" t="s">
        <v>1</v>
      </c>
      <c r="B48" s="101"/>
      <c r="C48" s="101"/>
      <c r="D48" s="101"/>
      <c r="E48" s="101"/>
      <c r="F48" s="101"/>
      <c r="G48" s="101"/>
      <c r="H48" s="54">
        <f>H46+H47</f>
        <v>0.36800000000000005</v>
      </c>
      <c r="I48" s="33">
        <f>I46+I47</f>
        <v>1101.321559472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18" t="s">
        <v>79</v>
      </c>
      <c r="B49" s="118"/>
      <c r="C49" s="118"/>
      <c r="D49" s="118"/>
      <c r="E49" s="118"/>
      <c r="F49" s="118"/>
      <c r="G49" s="118"/>
      <c r="H49" s="118"/>
      <c r="I49" s="11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23"/>
      <c r="B50" s="123"/>
      <c r="C50" s="123"/>
      <c r="D50" s="123"/>
      <c r="E50" s="123"/>
      <c r="F50" s="123"/>
      <c r="G50" s="123"/>
      <c r="H50" s="123"/>
      <c r="I50" s="123"/>
      <c r="J50" s="124"/>
    </row>
    <row r="51" spans="1:256" s="2" customFormat="1" ht="15.5" x14ac:dyDescent="0.35">
      <c r="A51" s="125"/>
      <c r="B51" s="125"/>
      <c r="C51" s="125"/>
      <c r="D51" s="125"/>
      <c r="E51" s="125"/>
      <c r="F51" s="125"/>
      <c r="G51" s="125"/>
      <c r="H51" s="125"/>
      <c r="I51" s="125"/>
      <c r="J51" s="126"/>
    </row>
    <row r="52" spans="1:256" ht="18.649999999999999" customHeight="1" x14ac:dyDescent="0.35">
      <c r="A52" s="109" t="s">
        <v>38</v>
      </c>
      <c r="B52" s="109"/>
      <c r="C52" s="109"/>
      <c r="D52" s="109"/>
      <c r="E52" s="109"/>
      <c r="F52" s="109"/>
      <c r="G52" s="109"/>
      <c r="H52" s="109"/>
      <c r="I52" s="109"/>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5" t="s">
        <v>40</v>
      </c>
      <c r="C53" s="105"/>
      <c r="D53" s="105"/>
      <c r="E53" s="105"/>
      <c r="F53" s="105"/>
      <c r="G53" s="105"/>
      <c r="H53" s="105"/>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84" t="s">
        <v>118</v>
      </c>
      <c r="C54" s="84"/>
      <c r="D54" s="84"/>
      <c r="E54" s="84"/>
      <c r="F54" s="84"/>
      <c r="G54" s="84"/>
      <c r="H54" s="84"/>
      <c r="I54" s="24">
        <f>(4.5*2*22)-(I22/100)*6</f>
        <v>83.306399999999996</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16" t="s">
        <v>41</v>
      </c>
      <c r="C55" s="116"/>
      <c r="D55" s="116"/>
      <c r="E55" s="116"/>
      <c r="F55" s="116"/>
      <c r="G55" s="116"/>
      <c r="H55" s="38">
        <v>4.5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16" t="s">
        <v>42</v>
      </c>
      <c r="C56" s="116"/>
      <c r="D56" s="116"/>
      <c r="E56" s="116"/>
      <c r="F56" s="116"/>
      <c r="G56" s="116"/>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16" t="s">
        <v>43</v>
      </c>
      <c r="C57" s="116"/>
      <c r="D57" s="116"/>
      <c r="E57" s="116"/>
      <c r="F57" s="116"/>
      <c r="G57" s="116"/>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17" t="s">
        <v>82</v>
      </c>
      <c r="C58" s="117"/>
      <c r="D58" s="117"/>
      <c r="E58" s="117"/>
      <c r="F58" s="117"/>
      <c r="G58" s="117"/>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84" t="s">
        <v>117</v>
      </c>
      <c r="C59" s="84"/>
      <c r="D59" s="84"/>
      <c r="E59" s="84"/>
      <c r="F59" s="84"/>
      <c r="G59" s="84"/>
      <c r="H59" s="84"/>
      <c r="I59" s="32">
        <f>H60*H61</f>
        <v>482.46</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17" customHeight="1" x14ac:dyDescent="0.35">
      <c r="A60" s="4"/>
      <c r="B60" s="116" t="s">
        <v>126</v>
      </c>
      <c r="C60" s="116"/>
      <c r="D60" s="116"/>
      <c r="E60" s="116"/>
      <c r="F60" s="116"/>
      <c r="G60" s="116"/>
      <c r="H60" s="42">
        <v>21.93</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16" t="s">
        <v>44</v>
      </c>
      <c r="C61" s="116"/>
      <c r="D61" s="116"/>
      <c r="E61" s="116"/>
      <c r="F61" s="116"/>
      <c r="G61" s="116"/>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16" t="s">
        <v>45</v>
      </c>
      <c r="C62" s="116"/>
      <c r="D62" s="116"/>
      <c r="E62" s="116"/>
      <c r="F62" s="116"/>
      <c r="G62" s="116"/>
      <c r="H62" s="76">
        <v>0.2</v>
      </c>
      <c r="I62" s="24">
        <f>I59*H62</f>
        <v>96.492000000000004</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x14ac:dyDescent="0.35">
      <c r="A63" s="4" t="s">
        <v>29</v>
      </c>
      <c r="B63" s="84" t="s">
        <v>127</v>
      </c>
      <c r="C63" s="84"/>
      <c r="D63" s="84"/>
      <c r="E63" s="84"/>
      <c r="F63" s="84"/>
      <c r="G63" s="84"/>
      <c r="H63" s="84"/>
      <c r="I63" s="36">
        <v>70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x14ac:dyDescent="0.35">
      <c r="A64" s="4" t="s">
        <v>32</v>
      </c>
      <c r="B64" s="84" t="s">
        <v>128</v>
      </c>
      <c r="C64" s="84"/>
      <c r="D64" s="84"/>
      <c r="E64" s="84"/>
      <c r="F64" s="84"/>
      <c r="G64" s="84"/>
      <c r="H64" s="84"/>
      <c r="I64" s="36">
        <v>15</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x14ac:dyDescent="0.35">
      <c r="A65" s="4" t="s">
        <v>8</v>
      </c>
      <c r="B65" s="84" t="s">
        <v>129</v>
      </c>
      <c r="C65" s="84"/>
      <c r="D65" s="84"/>
      <c r="E65" s="84"/>
      <c r="F65" s="84"/>
      <c r="G65" s="84"/>
      <c r="H65" s="84"/>
      <c r="I65" s="36">
        <v>93.67</v>
      </c>
      <c r="J65" s="11"/>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75" customHeight="1" x14ac:dyDescent="0.35">
      <c r="A66" s="12"/>
      <c r="B66" s="101" t="s">
        <v>1</v>
      </c>
      <c r="C66" s="101"/>
      <c r="D66" s="101"/>
      <c r="E66" s="101"/>
      <c r="F66" s="101"/>
      <c r="G66" s="101"/>
      <c r="H66" s="101"/>
      <c r="I66" s="8">
        <f>(I54+I59+I63+I64+I65)-I62</f>
        <v>647.94439999999997</v>
      </c>
      <c r="J66" s="45"/>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28" customHeight="1" x14ac:dyDescent="0.35">
      <c r="A67" s="108" t="s">
        <v>46</v>
      </c>
      <c r="B67" s="108"/>
      <c r="C67" s="108"/>
      <c r="D67" s="108"/>
      <c r="E67" s="108"/>
      <c r="F67" s="108"/>
      <c r="G67" s="108"/>
      <c r="H67" s="108"/>
      <c r="I67" s="108"/>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5" customHeight="1" x14ac:dyDescent="0.35">
      <c r="A68" s="110"/>
      <c r="B68" s="110"/>
      <c r="C68" s="110"/>
      <c r="D68" s="110"/>
      <c r="E68" s="110"/>
      <c r="F68" s="110"/>
      <c r="G68" s="110"/>
      <c r="H68" s="110"/>
      <c r="I68" s="110"/>
      <c r="J68" s="1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16" customHeight="1" x14ac:dyDescent="0.35">
      <c r="A69" s="112"/>
      <c r="B69" s="112"/>
      <c r="C69" s="112"/>
      <c r="D69" s="112"/>
      <c r="E69" s="112"/>
      <c r="F69" s="112"/>
      <c r="G69" s="112"/>
      <c r="H69" s="112"/>
      <c r="I69" s="112"/>
      <c r="J69" s="113"/>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ht="18.5" customHeight="1" x14ac:dyDescent="0.35">
      <c r="A70" s="103" t="s">
        <v>80</v>
      </c>
      <c r="B70" s="103"/>
      <c r="C70" s="103"/>
      <c r="D70" s="103"/>
      <c r="E70" s="103"/>
      <c r="F70" s="103"/>
      <c r="G70" s="103"/>
      <c r="H70" s="103"/>
      <c r="I70" s="103"/>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3">
        <v>2</v>
      </c>
      <c r="B71" s="105" t="s">
        <v>47</v>
      </c>
      <c r="C71" s="105"/>
      <c r="D71" s="105"/>
      <c r="E71" s="105"/>
      <c r="F71" s="105"/>
      <c r="G71" s="105"/>
      <c r="H71" s="105"/>
      <c r="I71" s="3" t="s">
        <v>21</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19</v>
      </c>
      <c r="B72" s="84" t="s">
        <v>48</v>
      </c>
      <c r="C72" s="84"/>
      <c r="D72" s="84"/>
      <c r="E72" s="84"/>
      <c r="F72" s="84"/>
      <c r="G72" s="84"/>
      <c r="H72" s="84"/>
      <c r="I72" s="34">
        <f>I33</f>
        <v>507.69162899999992</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5" t="s">
        <v>23</v>
      </c>
      <c r="B73" s="84" t="s">
        <v>24</v>
      </c>
      <c r="C73" s="84"/>
      <c r="D73" s="84"/>
      <c r="E73" s="84"/>
      <c r="F73" s="84"/>
      <c r="G73" s="84"/>
      <c r="H73" s="84"/>
      <c r="I73" s="34">
        <f>I48</f>
        <v>1101.321559472</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5" t="s">
        <v>39</v>
      </c>
      <c r="B74" s="84" t="s">
        <v>40</v>
      </c>
      <c r="C74" s="84"/>
      <c r="D74" s="84"/>
      <c r="E74" s="84"/>
      <c r="F74" s="84"/>
      <c r="G74" s="84"/>
      <c r="H74" s="84"/>
      <c r="I74" s="34">
        <f>I66</f>
        <v>647.94439999999997</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x14ac:dyDescent="0.35">
      <c r="A75" s="105" t="s">
        <v>1</v>
      </c>
      <c r="B75" s="105"/>
      <c r="C75" s="105"/>
      <c r="D75" s="105"/>
      <c r="E75" s="105"/>
      <c r="F75" s="105"/>
      <c r="G75" s="105"/>
      <c r="H75" s="105"/>
      <c r="I75" s="39">
        <f>SUM(I72+I73+I74)</f>
        <v>2256.9575884719998</v>
      </c>
      <c r="J75" s="11"/>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ht="15" customHeight="1" x14ac:dyDescent="0.35">
      <c r="A76" s="114"/>
      <c r="B76" s="114"/>
      <c r="C76" s="114"/>
      <c r="D76" s="114"/>
      <c r="E76" s="114"/>
      <c r="F76" s="114"/>
      <c r="G76" s="114"/>
      <c r="H76" s="114"/>
      <c r="I76" s="114"/>
      <c r="J76" s="114"/>
      <c r="K76" s="115"/>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ht="16" customHeight="1" x14ac:dyDescent="0.35">
      <c r="A77" s="114"/>
      <c r="B77" s="114"/>
      <c r="C77" s="114"/>
      <c r="D77" s="114"/>
      <c r="E77" s="114"/>
      <c r="F77" s="114"/>
      <c r="G77" s="114"/>
      <c r="H77" s="114"/>
      <c r="I77" s="114"/>
      <c r="J77" s="114"/>
      <c r="K77" s="115"/>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s="13" customFormat="1" x14ac:dyDescent="0.35">
      <c r="A78" s="109" t="s">
        <v>49</v>
      </c>
      <c r="B78" s="109"/>
      <c r="C78" s="109"/>
      <c r="D78" s="109"/>
      <c r="E78" s="109"/>
      <c r="F78" s="109"/>
      <c r="G78" s="109"/>
      <c r="H78" s="109"/>
      <c r="I78" s="109"/>
      <c r="J78" s="109"/>
      <c r="K78" s="15"/>
    </row>
    <row r="79" spans="1:256" x14ac:dyDescent="0.35">
      <c r="A79" s="6">
        <v>3</v>
      </c>
      <c r="B79" s="101" t="s">
        <v>50</v>
      </c>
      <c r="C79" s="101"/>
      <c r="D79" s="101"/>
      <c r="E79" s="101"/>
      <c r="F79" s="101"/>
      <c r="G79" s="101"/>
      <c r="H79" s="101"/>
      <c r="I79" s="6" t="s">
        <v>86</v>
      </c>
      <c r="J79" s="6" t="s">
        <v>51</v>
      </c>
      <c r="K79" s="78"/>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x14ac:dyDescent="0.35">
      <c r="A80" s="4" t="s">
        <v>14</v>
      </c>
      <c r="B80" s="84" t="s">
        <v>93</v>
      </c>
      <c r="C80" s="84"/>
      <c r="D80" s="84"/>
      <c r="E80" s="84"/>
      <c r="F80" s="84"/>
      <c r="G80" s="84"/>
      <c r="H80" s="84"/>
      <c r="I80" s="26">
        <f>(1/12*0.05*100%)</f>
        <v>4.1666666666666666E-3</v>
      </c>
      <c r="J80" s="32">
        <f>I24*I80</f>
        <v>10.354291666666665</v>
      </c>
      <c r="K80" s="79"/>
      <c r="L80" s="49"/>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x14ac:dyDescent="0.35">
      <c r="A81" s="4" t="s">
        <v>15</v>
      </c>
      <c r="B81" s="98" t="s">
        <v>83</v>
      </c>
      <c r="C81" s="99"/>
      <c r="D81" s="99"/>
      <c r="E81" s="99"/>
      <c r="F81" s="99"/>
      <c r="G81" s="99"/>
      <c r="H81" s="100"/>
      <c r="I81" s="50">
        <f>(8%*0.42%)</f>
        <v>3.3599999999999998E-4</v>
      </c>
      <c r="J81" s="32">
        <f>I24*I81</f>
        <v>0.83497007999999984</v>
      </c>
      <c r="K81" s="80"/>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s="52" customFormat="1" ht="28" customHeight="1" x14ac:dyDescent="0.3">
      <c r="A82" s="64" t="s">
        <v>29</v>
      </c>
      <c r="B82" s="104" t="s">
        <v>84</v>
      </c>
      <c r="C82" s="104"/>
      <c r="D82" s="104"/>
      <c r="E82" s="104"/>
      <c r="F82" s="104"/>
      <c r="G82" s="104"/>
      <c r="H82" s="104"/>
      <c r="I82" s="53">
        <f>(((1+2/12+(1/3*1/12))*(0.08*0.4*0.9*100%)))</f>
        <v>3.44E-2</v>
      </c>
      <c r="J82" s="32">
        <f>I24*I82</f>
        <v>85.48503199999999</v>
      </c>
      <c r="K82" s="81"/>
      <c r="L82" s="55"/>
    </row>
    <row r="83" spans="1:256" ht="31.75" customHeight="1" x14ac:dyDescent="0.35">
      <c r="A83" s="4" t="s">
        <v>32</v>
      </c>
      <c r="B83" s="84" t="s">
        <v>87</v>
      </c>
      <c r="C83" s="84"/>
      <c r="D83" s="84"/>
      <c r="E83" s="84"/>
      <c r="F83" s="84"/>
      <c r="G83" s="84"/>
      <c r="H83" s="84"/>
      <c r="I83" s="57">
        <f>(7/30)/12*100%</f>
        <v>1.9444444444444445E-2</v>
      </c>
      <c r="J83" s="32">
        <f>I24*I83</f>
        <v>48.320027777777774</v>
      </c>
      <c r="K83" s="45"/>
      <c r="L83" s="47"/>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4" t="s">
        <v>8</v>
      </c>
      <c r="B84" s="94" t="s">
        <v>85</v>
      </c>
      <c r="C84" s="94"/>
      <c r="D84" s="94"/>
      <c r="E84" s="94"/>
      <c r="F84" s="94"/>
      <c r="G84" s="94"/>
      <c r="H84" s="94"/>
      <c r="I84" s="23">
        <f>36.8%*1.94%</f>
        <v>7.1392000000000001E-3</v>
      </c>
      <c r="J84" s="32">
        <f>I24*I84</f>
        <v>17.741126175999998</v>
      </c>
      <c r="K84" s="45"/>
      <c r="L84" s="58"/>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30.5" customHeight="1" x14ac:dyDescent="0.35">
      <c r="A85" s="4" t="s">
        <v>35</v>
      </c>
      <c r="B85" s="98" t="s">
        <v>94</v>
      </c>
      <c r="C85" s="99"/>
      <c r="D85" s="99"/>
      <c r="E85" s="99"/>
      <c r="F85" s="99"/>
      <c r="G85" s="99"/>
      <c r="H85" s="100"/>
      <c r="I85" s="56">
        <f>0.08*0.0194*0.4*100%</f>
        <v>6.2080000000000002E-4</v>
      </c>
      <c r="J85" s="32">
        <f>I24*I85</f>
        <v>1.5427066239999998</v>
      </c>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75" customHeight="1" x14ac:dyDescent="0.35">
      <c r="A86" s="63"/>
      <c r="B86" s="95" t="s">
        <v>97</v>
      </c>
      <c r="C86" s="96"/>
      <c r="D86" s="96"/>
      <c r="E86" s="96"/>
      <c r="F86" s="96"/>
      <c r="G86" s="96"/>
      <c r="H86" s="97"/>
      <c r="I86" s="54">
        <f>SUM(I80:I85)</f>
        <v>6.6107111111111116E-2</v>
      </c>
      <c r="J86" s="33">
        <f>SUM(J80:J85)</f>
        <v>164.27815432444442</v>
      </c>
      <c r="K86" s="45"/>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6" customHeight="1" x14ac:dyDescent="0.35">
      <c r="A87" s="89"/>
      <c r="B87" s="89"/>
      <c r="C87" s="89"/>
      <c r="D87" s="89"/>
      <c r="E87" s="89"/>
      <c r="F87" s="89"/>
      <c r="G87" s="89"/>
      <c r="H87" s="89"/>
      <c r="I87" s="89"/>
      <c r="J87" s="9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5" customHeight="1" x14ac:dyDescent="0.35">
      <c r="A88" s="91"/>
      <c r="B88" s="91"/>
      <c r="C88" s="91"/>
      <c r="D88" s="91"/>
      <c r="E88" s="91"/>
      <c r="F88" s="91"/>
      <c r="G88" s="91"/>
      <c r="H88" s="91"/>
      <c r="I88" s="91"/>
      <c r="J88" s="92"/>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8.5" customHeight="1" x14ac:dyDescent="0.35">
      <c r="A89" s="103" t="s">
        <v>52</v>
      </c>
      <c r="B89" s="103"/>
      <c r="C89" s="103"/>
      <c r="D89" s="103"/>
      <c r="E89" s="103"/>
      <c r="F89" s="103"/>
      <c r="G89" s="103"/>
      <c r="H89" s="103"/>
      <c r="I89" s="103"/>
      <c r="J89" s="103"/>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s="46" customFormat="1" ht="19" customHeight="1" x14ac:dyDescent="0.35">
      <c r="A90" s="103" t="s">
        <v>53</v>
      </c>
      <c r="B90" s="103"/>
      <c r="C90" s="103"/>
      <c r="D90" s="103"/>
      <c r="E90" s="103"/>
      <c r="F90" s="103"/>
      <c r="G90" s="103"/>
      <c r="H90" s="103"/>
      <c r="I90" s="103"/>
      <c r="J90" s="103"/>
      <c r="K90" s="82"/>
    </row>
    <row r="91" spans="1:256" ht="15.75" customHeight="1" x14ac:dyDescent="0.35">
      <c r="A91" s="7" t="s">
        <v>54</v>
      </c>
      <c r="B91" s="101" t="s">
        <v>55</v>
      </c>
      <c r="C91" s="101"/>
      <c r="D91" s="101"/>
      <c r="E91" s="101"/>
      <c r="F91" s="101"/>
      <c r="G91" s="101"/>
      <c r="H91" s="101"/>
      <c r="I91" s="6" t="s">
        <v>88</v>
      </c>
      <c r="J91" s="7" t="s">
        <v>21</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6.5" customHeight="1" x14ac:dyDescent="0.35">
      <c r="A92" s="4" t="s">
        <v>14</v>
      </c>
      <c r="B92" s="102" t="s">
        <v>92</v>
      </c>
      <c r="C92" s="102"/>
      <c r="D92" s="102"/>
      <c r="E92" s="102"/>
      <c r="F92" s="102"/>
      <c r="G92" s="102"/>
      <c r="H92" s="102"/>
      <c r="I92" s="57">
        <f>1/12</f>
        <v>8.3333333333333329E-2</v>
      </c>
      <c r="J92" s="32">
        <f>I24*I92</f>
        <v>207.08583333333331</v>
      </c>
      <c r="K92" s="45"/>
      <c r="L92" s="10"/>
      <c r="M92" s="10"/>
      <c r="N92" s="44"/>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15.75" customHeight="1" x14ac:dyDescent="0.35">
      <c r="A93" s="4" t="s">
        <v>15</v>
      </c>
      <c r="B93" s="84" t="s">
        <v>91</v>
      </c>
      <c r="C93" s="84"/>
      <c r="D93" s="84"/>
      <c r="E93" s="84"/>
      <c r="F93" s="84"/>
      <c r="G93" s="84"/>
      <c r="H93" s="84"/>
      <c r="I93" s="57">
        <f>(5/30/12)*100%</f>
        <v>1.3888888888888888E-2</v>
      </c>
      <c r="J93" s="32">
        <f>I24*I93</f>
        <v>34.514305555555552</v>
      </c>
      <c r="K93" s="11"/>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18.5" customHeight="1" x14ac:dyDescent="0.35">
      <c r="A94" s="4" t="s">
        <v>29</v>
      </c>
      <c r="B94" s="84" t="s">
        <v>90</v>
      </c>
      <c r="C94" s="84"/>
      <c r="D94" s="84"/>
      <c r="E94" s="84"/>
      <c r="F94" s="84"/>
      <c r="G94" s="84"/>
      <c r="H94" s="84"/>
      <c r="I94" s="57">
        <f>(5/30/12)*0.015*100%</f>
        <v>2.0833333333333332E-4</v>
      </c>
      <c r="J94" s="32">
        <f>I24*I94</f>
        <v>0.5177145833333332</v>
      </c>
      <c r="K94" s="11"/>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4" t="s">
        <v>32</v>
      </c>
      <c r="B95" s="84" t="s">
        <v>96</v>
      </c>
      <c r="C95" s="84"/>
      <c r="D95" s="84"/>
      <c r="E95" s="84"/>
      <c r="F95" s="84"/>
      <c r="G95" s="84"/>
      <c r="H95" s="84"/>
      <c r="I95" s="60">
        <f>(1/12)*0.0178*100%/2</f>
        <v>7.4166666666666662E-4</v>
      </c>
      <c r="J95" s="32">
        <f>I24*I95</f>
        <v>1.8430639166666665</v>
      </c>
      <c r="K95" s="11"/>
      <c r="L95" s="10"/>
      <c r="M95" s="10"/>
      <c r="N95" s="10"/>
      <c r="O95" s="59"/>
      <c r="P95" s="51"/>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31" customHeight="1" x14ac:dyDescent="0.35">
      <c r="A96" s="4" t="s">
        <v>8</v>
      </c>
      <c r="B96" s="84" t="s">
        <v>95</v>
      </c>
      <c r="C96" s="84"/>
      <c r="D96" s="84"/>
      <c r="E96" s="84"/>
      <c r="F96" s="84"/>
      <c r="G96" s="84"/>
      <c r="H96" s="84"/>
      <c r="I96" s="60">
        <f>11.11%*5.28%*50%</f>
        <v>2.9330399999999996E-3</v>
      </c>
      <c r="J96" s="32">
        <f>I24*I96</f>
        <v>7.2886923911999979</v>
      </c>
      <c r="K96" s="11"/>
      <c r="L96" s="62"/>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x14ac:dyDescent="0.35">
      <c r="A97" s="1" t="s">
        <v>35</v>
      </c>
      <c r="B97" s="84" t="s">
        <v>89</v>
      </c>
      <c r="C97" s="84"/>
      <c r="D97" s="84"/>
      <c r="E97" s="84"/>
      <c r="F97" s="84"/>
      <c r="G97" s="84"/>
      <c r="H97" s="84"/>
      <c r="I97" s="57">
        <f>(1/30/12)*100%</f>
        <v>2.7777777777777779E-3</v>
      </c>
      <c r="J97" s="32">
        <f>I24*I97</f>
        <v>6.9028611111111102</v>
      </c>
      <c r="K97" s="11"/>
      <c r="L97" s="51"/>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5.75" customHeight="1" x14ac:dyDescent="0.35">
      <c r="A98" s="63"/>
      <c r="B98" s="95" t="s">
        <v>97</v>
      </c>
      <c r="C98" s="96"/>
      <c r="D98" s="96"/>
      <c r="E98" s="96"/>
      <c r="F98" s="96"/>
      <c r="G98" s="96"/>
      <c r="H98" s="97"/>
      <c r="I98" s="61">
        <f>SUM(I92:I97)</f>
        <v>0.10388304</v>
      </c>
      <c r="J98" s="41">
        <f>SUM(J92:J97)</f>
        <v>258.15247089119998</v>
      </c>
      <c r="K98" s="11"/>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ht="15" customHeight="1" x14ac:dyDescent="0.35">
      <c r="A99" s="85"/>
      <c r="B99" s="85"/>
      <c r="C99" s="85"/>
      <c r="D99" s="85"/>
      <c r="E99" s="85"/>
      <c r="F99" s="85"/>
      <c r="G99" s="85"/>
      <c r="H99" s="85"/>
      <c r="I99" s="85"/>
      <c r="J99" s="85"/>
      <c r="K99" s="86"/>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9" customHeight="1" x14ac:dyDescent="0.35">
      <c r="A100" s="85"/>
      <c r="B100" s="85"/>
      <c r="C100" s="85"/>
      <c r="D100" s="85"/>
      <c r="E100" s="85"/>
      <c r="F100" s="85"/>
      <c r="G100" s="85"/>
      <c r="H100" s="85"/>
      <c r="I100" s="85"/>
      <c r="J100" s="85"/>
      <c r="K100" s="86"/>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x14ac:dyDescent="0.35">
      <c r="A101" s="103" t="s">
        <v>58</v>
      </c>
      <c r="B101" s="103"/>
      <c r="C101" s="103"/>
      <c r="D101" s="103"/>
      <c r="E101" s="103"/>
      <c r="F101" s="103"/>
      <c r="G101" s="103"/>
      <c r="H101" s="103"/>
      <c r="I101" s="103"/>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x14ac:dyDescent="0.35">
      <c r="A102" s="3">
        <v>4</v>
      </c>
      <c r="B102" s="101" t="s">
        <v>59</v>
      </c>
      <c r="C102" s="101"/>
      <c r="D102" s="101"/>
      <c r="E102" s="101"/>
      <c r="F102" s="101"/>
      <c r="G102" s="101"/>
      <c r="H102" s="101"/>
      <c r="I102" s="8" t="s">
        <v>21</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9.899999999999999" customHeight="1" x14ac:dyDescent="0.35">
      <c r="A103" s="5" t="s">
        <v>54</v>
      </c>
      <c r="B103" s="94" t="s">
        <v>55</v>
      </c>
      <c r="C103" s="94"/>
      <c r="D103" s="94"/>
      <c r="E103" s="94"/>
      <c r="F103" s="94"/>
      <c r="G103" s="94"/>
      <c r="H103" s="94"/>
      <c r="I103" s="32">
        <f>J98</f>
        <v>258.15247089119998</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9.899999999999999" customHeight="1" x14ac:dyDescent="0.35">
      <c r="A104" s="5" t="s">
        <v>56</v>
      </c>
      <c r="B104" s="94" t="s">
        <v>57</v>
      </c>
      <c r="C104" s="94"/>
      <c r="D104" s="94"/>
      <c r="E104" s="94"/>
      <c r="F104" s="94"/>
      <c r="G104" s="94"/>
      <c r="H104" s="94"/>
      <c r="I104" s="32">
        <v>0</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x14ac:dyDescent="0.35">
      <c r="A105" s="105" t="s">
        <v>1</v>
      </c>
      <c r="B105" s="105"/>
      <c r="C105" s="105"/>
      <c r="D105" s="105"/>
      <c r="E105" s="105"/>
      <c r="F105" s="105"/>
      <c r="G105" s="105"/>
      <c r="H105" s="105"/>
      <c r="I105" s="33">
        <f>SUM(I103+I104)</f>
        <v>258.15247089119998</v>
      </c>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ht="17.5" customHeight="1" x14ac:dyDescent="0.35">
      <c r="A106" s="87"/>
      <c r="B106" s="87"/>
      <c r="C106" s="87"/>
      <c r="D106" s="87"/>
      <c r="E106" s="87"/>
      <c r="F106" s="87"/>
      <c r="G106" s="87"/>
      <c r="H106" s="87"/>
      <c r="I106" s="87"/>
      <c r="J106" s="88"/>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ht="15" customHeight="1" x14ac:dyDescent="0.35">
      <c r="A107" s="87"/>
      <c r="B107" s="87"/>
      <c r="C107" s="87"/>
      <c r="D107" s="87"/>
      <c r="E107" s="87"/>
      <c r="F107" s="87"/>
      <c r="G107" s="87"/>
      <c r="H107" s="87"/>
      <c r="I107" s="87"/>
      <c r="J107" s="88"/>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x14ac:dyDescent="0.35">
      <c r="A108" s="103" t="s">
        <v>60</v>
      </c>
      <c r="B108" s="103"/>
      <c r="C108" s="103"/>
      <c r="D108" s="103"/>
      <c r="E108" s="103"/>
      <c r="F108" s="103"/>
      <c r="G108" s="103"/>
      <c r="H108" s="103"/>
      <c r="I108" s="103"/>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x14ac:dyDescent="0.35">
      <c r="A109" s="6">
        <v>5</v>
      </c>
      <c r="B109" s="105" t="s">
        <v>61</v>
      </c>
      <c r="C109" s="105"/>
      <c r="D109" s="105"/>
      <c r="E109" s="105"/>
      <c r="F109" s="105"/>
      <c r="G109" s="105"/>
      <c r="H109" s="105"/>
      <c r="I109" s="6" t="s">
        <v>21</v>
      </c>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7.25" customHeight="1" x14ac:dyDescent="0.35">
      <c r="A110" s="4" t="s">
        <v>14</v>
      </c>
      <c r="B110" s="84" t="s">
        <v>62</v>
      </c>
      <c r="C110" s="84"/>
      <c r="D110" s="84"/>
      <c r="E110" s="84"/>
      <c r="F110" s="84"/>
      <c r="G110" s="84"/>
      <c r="H110" s="84"/>
      <c r="I110" s="42">
        <v>0</v>
      </c>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15</v>
      </c>
      <c r="B111" s="84" t="s">
        <v>63</v>
      </c>
      <c r="C111" s="84"/>
      <c r="D111" s="84"/>
      <c r="E111" s="84"/>
      <c r="F111" s="84"/>
      <c r="G111" s="84"/>
      <c r="H111" s="84"/>
      <c r="I111" s="34"/>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4" t="s">
        <v>29</v>
      </c>
      <c r="B112" s="94" t="s">
        <v>64</v>
      </c>
      <c r="C112" s="94"/>
      <c r="D112" s="94"/>
      <c r="E112" s="94"/>
      <c r="F112" s="94"/>
      <c r="G112" s="94"/>
      <c r="H112" s="94"/>
      <c r="I112" s="34"/>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4" t="s">
        <v>32</v>
      </c>
      <c r="B113" s="84" t="s">
        <v>65</v>
      </c>
      <c r="C113" s="84"/>
      <c r="D113" s="84"/>
      <c r="E113" s="84"/>
      <c r="F113" s="84"/>
      <c r="G113" s="84"/>
      <c r="H113" s="84"/>
      <c r="I113" s="34" t="s">
        <v>66</v>
      </c>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75" customHeight="1" x14ac:dyDescent="0.35">
      <c r="A114" s="95" t="s">
        <v>1</v>
      </c>
      <c r="B114" s="96"/>
      <c r="C114" s="96"/>
      <c r="D114" s="96"/>
      <c r="E114" s="96"/>
      <c r="F114" s="96"/>
      <c r="G114" s="96"/>
      <c r="H114" s="97"/>
      <c r="I114" s="39">
        <f>SUM(I110:I113)</f>
        <v>0</v>
      </c>
      <c r="J114" s="11"/>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3" customHeight="1" x14ac:dyDescent="0.35">
      <c r="A115" s="87"/>
      <c r="B115" s="87"/>
      <c r="C115" s="87"/>
      <c r="D115" s="87"/>
      <c r="E115" s="87"/>
      <c r="F115" s="87"/>
      <c r="G115" s="87"/>
      <c r="H115" s="87"/>
      <c r="I115" s="87"/>
      <c r="J115" s="88"/>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c r="DH115" s="10"/>
      <c r="DI115" s="10"/>
      <c r="DJ115" s="10"/>
      <c r="DK115" s="10"/>
      <c r="DL115" s="10"/>
      <c r="DM115" s="10"/>
      <c r="DN115" s="10"/>
      <c r="DO115" s="10"/>
      <c r="DP115" s="10"/>
      <c r="DQ115" s="10"/>
      <c r="DR115" s="10"/>
      <c r="DS115" s="10"/>
      <c r="DT115" s="10"/>
      <c r="DU115" s="10"/>
      <c r="DV115" s="10"/>
      <c r="DW115" s="10"/>
      <c r="DX115" s="10"/>
      <c r="DY115" s="10"/>
      <c r="DZ115" s="10"/>
      <c r="EA115" s="10"/>
      <c r="EB115" s="10"/>
      <c r="EC115" s="10"/>
      <c r="ED115" s="10"/>
      <c r="EE115" s="10"/>
      <c r="EF115" s="10"/>
      <c r="EG115" s="10"/>
      <c r="EH115" s="10"/>
      <c r="EI115" s="10"/>
      <c r="EJ115" s="10"/>
      <c r="EK115" s="10"/>
      <c r="EL115" s="10"/>
      <c r="EM115" s="10"/>
      <c r="EN115" s="10"/>
      <c r="EO115" s="10"/>
      <c r="EP115" s="10"/>
      <c r="EQ115" s="10"/>
      <c r="ER115" s="10"/>
      <c r="ES115" s="10"/>
      <c r="ET115" s="10"/>
      <c r="EU115" s="10"/>
      <c r="EV115" s="10"/>
      <c r="EW115" s="10"/>
      <c r="EX115" s="10"/>
      <c r="EY115" s="10"/>
      <c r="EZ115" s="10"/>
      <c r="FA115" s="10"/>
      <c r="FB115" s="10"/>
      <c r="FC115" s="10"/>
      <c r="FD115" s="10"/>
      <c r="FE115" s="10"/>
      <c r="FF115" s="10"/>
      <c r="FG115" s="10"/>
      <c r="FH115" s="10"/>
      <c r="FI115" s="10"/>
      <c r="FJ115" s="10"/>
      <c r="FK115" s="10"/>
      <c r="FL115" s="10"/>
      <c r="FM115" s="10"/>
      <c r="FN115" s="10"/>
      <c r="FO115" s="10"/>
      <c r="FP115" s="10"/>
      <c r="FQ115" s="10"/>
      <c r="FR115" s="10"/>
      <c r="FS115" s="10"/>
      <c r="FT115" s="10"/>
      <c r="FU115" s="10"/>
      <c r="FV115" s="10"/>
      <c r="FW115" s="10"/>
      <c r="FX115" s="10"/>
      <c r="FY115" s="10"/>
      <c r="FZ115" s="10"/>
      <c r="GA115" s="10"/>
      <c r="GB115" s="10"/>
      <c r="GC115" s="10"/>
      <c r="GD115" s="10"/>
      <c r="GE115" s="10"/>
      <c r="GF115" s="10"/>
      <c r="GG115" s="10"/>
      <c r="GH115" s="10"/>
      <c r="GI115" s="10"/>
      <c r="GJ115" s="10"/>
      <c r="GK115" s="10"/>
      <c r="GL115" s="10"/>
      <c r="GM115" s="10"/>
      <c r="GN115" s="10"/>
      <c r="GO115" s="10"/>
      <c r="GP115" s="10"/>
      <c r="GQ115" s="10"/>
      <c r="GR115" s="10"/>
      <c r="GS115" s="10"/>
      <c r="GT115" s="10"/>
      <c r="GU115" s="10"/>
      <c r="GV115" s="10"/>
      <c r="GW115" s="10"/>
      <c r="GX115" s="10"/>
      <c r="GY115" s="10"/>
      <c r="GZ115" s="10"/>
      <c r="HA115" s="10"/>
      <c r="HB115" s="10"/>
      <c r="HC115" s="10"/>
      <c r="HD115" s="10"/>
      <c r="HE115" s="10"/>
      <c r="HF115" s="10"/>
      <c r="HG115" s="10"/>
      <c r="HH115" s="10"/>
      <c r="HI115" s="10"/>
      <c r="HJ115" s="10"/>
      <c r="HK115" s="10"/>
      <c r="HL115" s="10"/>
      <c r="HM115" s="10"/>
      <c r="HN115" s="10"/>
      <c r="HO115" s="10"/>
      <c r="HP115" s="10"/>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row>
    <row r="116" spans="1:256" ht="15" customHeight="1" x14ac:dyDescent="0.35">
      <c r="A116" s="87"/>
      <c r="B116" s="87"/>
      <c r="C116" s="87"/>
      <c r="D116" s="87"/>
      <c r="E116" s="87"/>
      <c r="F116" s="87"/>
      <c r="G116" s="87"/>
      <c r="H116" s="87"/>
      <c r="I116" s="87"/>
      <c r="J116" s="88"/>
      <c r="K116" s="10"/>
      <c r="L116" s="10"/>
    </row>
    <row r="117" spans="1:256" s="52" customFormat="1" ht="15.5" x14ac:dyDescent="0.3">
      <c r="A117" s="180" t="s">
        <v>98</v>
      </c>
      <c r="B117" s="181"/>
      <c r="C117" s="181"/>
      <c r="D117" s="181"/>
      <c r="E117" s="181"/>
      <c r="F117" s="181"/>
      <c r="G117" s="181"/>
      <c r="H117" s="182"/>
    </row>
    <row r="118" spans="1:256" s="52" customFormat="1" ht="13" x14ac:dyDescent="0.3">
      <c r="A118" s="93"/>
      <c r="B118" s="93"/>
      <c r="C118" s="93"/>
      <c r="D118" s="93"/>
      <c r="E118" s="93"/>
      <c r="F118" s="93"/>
      <c r="G118" s="93"/>
      <c r="H118" s="93"/>
      <c r="I118" s="93"/>
      <c r="J118" s="93"/>
    </row>
    <row r="119" spans="1:256" s="69" customFormat="1" ht="29" customHeight="1" x14ac:dyDescent="0.35">
      <c r="A119" s="20">
        <v>6</v>
      </c>
      <c r="B119" s="104" t="s">
        <v>99</v>
      </c>
      <c r="C119" s="104"/>
      <c r="D119" s="104"/>
      <c r="E119" s="104"/>
      <c r="F119" s="20" t="s">
        <v>25</v>
      </c>
      <c r="G119" s="106" t="s">
        <v>21</v>
      </c>
      <c r="H119" s="106"/>
    </row>
    <row r="120" spans="1:256" s="69" customFormat="1" x14ac:dyDescent="0.35">
      <c r="A120" s="20" t="s">
        <v>14</v>
      </c>
      <c r="B120" s="104" t="s">
        <v>5</v>
      </c>
      <c r="C120" s="104"/>
      <c r="D120" s="104"/>
      <c r="E120" s="104"/>
      <c r="F120" s="70">
        <v>0.06</v>
      </c>
      <c r="G120" s="107">
        <f>(I24+I75+J86+I105+I114)*F120</f>
        <v>309.86509282125866</v>
      </c>
      <c r="H120" s="107"/>
    </row>
    <row r="121" spans="1:256" s="69" customFormat="1" x14ac:dyDescent="0.35">
      <c r="A121" s="20" t="s">
        <v>15</v>
      </c>
      <c r="B121" s="104" t="s">
        <v>7</v>
      </c>
      <c r="C121" s="104"/>
      <c r="D121" s="104"/>
      <c r="E121" s="104"/>
      <c r="F121" s="70">
        <v>6.7900000000000002E-2</v>
      </c>
      <c r="G121" s="107">
        <f>(I24+I75+J86+I105+I114)*F121</f>
        <v>350.66399670939109</v>
      </c>
      <c r="H121" s="107"/>
    </row>
    <row r="122" spans="1:256" s="69" customFormat="1" x14ac:dyDescent="0.35">
      <c r="A122" s="20" t="s">
        <v>29</v>
      </c>
      <c r="B122" s="104" t="s">
        <v>6</v>
      </c>
      <c r="C122" s="104"/>
      <c r="D122" s="104"/>
      <c r="E122" s="104"/>
      <c r="F122" s="70"/>
      <c r="G122" s="107"/>
      <c r="H122" s="107"/>
    </row>
    <row r="123" spans="1:256" s="69" customFormat="1" x14ac:dyDescent="0.35">
      <c r="A123" s="20"/>
      <c r="B123" s="104" t="s">
        <v>100</v>
      </c>
      <c r="C123" s="104"/>
      <c r="D123" s="104"/>
      <c r="E123" s="104"/>
      <c r="F123" s="66">
        <v>1.6500000000000001E-2</v>
      </c>
      <c r="G123" s="107">
        <f>(I24+I75+J86+I105+I114)*F123</f>
        <v>85.212900525846138</v>
      </c>
      <c r="H123" s="107"/>
      <c r="I123" s="67" t="s">
        <v>120</v>
      </c>
    </row>
    <row r="124" spans="1:256" s="69" customFormat="1" x14ac:dyDescent="0.35">
      <c r="A124" s="20"/>
      <c r="B124" s="104" t="s">
        <v>101</v>
      </c>
      <c r="C124" s="104"/>
      <c r="D124" s="104"/>
      <c r="E124" s="104"/>
      <c r="F124" s="66">
        <v>7.5999999999999998E-2</v>
      </c>
      <c r="G124" s="107">
        <f>(I24+I75+J86+I105+I114)*F124</f>
        <v>392.49578424026095</v>
      </c>
      <c r="H124" s="107"/>
      <c r="I124" s="67" t="s">
        <v>120</v>
      </c>
    </row>
    <row r="125" spans="1:256" s="69" customFormat="1" x14ac:dyDescent="0.35">
      <c r="A125" s="20"/>
      <c r="B125" s="104" t="s">
        <v>102</v>
      </c>
      <c r="C125" s="104"/>
      <c r="D125" s="104"/>
      <c r="E125" s="104"/>
      <c r="F125" s="70"/>
      <c r="G125" s="107"/>
      <c r="H125" s="107"/>
    </row>
    <row r="126" spans="1:256" s="69" customFormat="1" ht="14.5" customHeight="1" x14ac:dyDescent="0.35">
      <c r="A126" s="20"/>
      <c r="B126" s="104" t="s">
        <v>119</v>
      </c>
      <c r="C126" s="104"/>
      <c r="D126" s="104"/>
      <c r="E126" s="104"/>
      <c r="F126" s="66">
        <v>0.05</v>
      </c>
      <c r="G126" s="107">
        <f>(I24+I75+J86+I105+I114)*F126</f>
        <v>258.2209106843822</v>
      </c>
      <c r="H126" s="107"/>
    </row>
    <row r="127" spans="1:256" s="69" customFormat="1" x14ac:dyDescent="0.35">
      <c r="A127" s="20"/>
      <c r="B127" s="104" t="s">
        <v>97</v>
      </c>
      <c r="C127" s="104"/>
      <c r="D127" s="104"/>
      <c r="E127" s="104"/>
      <c r="G127" s="107"/>
      <c r="H127" s="107"/>
    </row>
    <row r="128" spans="1:256" s="69" customFormat="1" x14ac:dyDescent="0.35">
      <c r="A128" s="106" t="s">
        <v>103</v>
      </c>
      <c r="B128" s="106"/>
      <c r="C128" s="106"/>
      <c r="D128" s="106"/>
      <c r="E128" s="106"/>
      <c r="F128" s="68">
        <f>SUM(F120:F126)</f>
        <v>0.27040000000000003</v>
      </c>
      <c r="G128" s="183">
        <f>SUM(G120:H126)</f>
        <v>1396.4586849811392</v>
      </c>
      <c r="H128" s="183"/>
    </row>
    <row r="129" spans="1:12" ht="15" customHeight="1" x14ac:dyDescent="0.35">
      <c r="A129" s="10"/>
      <c r="B129" s="10"/>
      <c r="C129" s="10"/>
      <c r="D129" s="10"/>
      <c r="E129" s="10"/>
      <c r="F129" s="10"/>
      <c r="G129" s="46"/>
      <c r="H129" s="46"/>
      <c r="I129" s="10"/>
      <c r="J129" s="11"/>
      <c r="K129" s="10"/>
      <c r="L129" s="10"/>
    </row>
    <row r="130" spans="1:12" ht="15" customHeight="1" x14ac:dyDescent="0.35">
      <c r="A130" s="10"/>
      <c r="B130" s="10"/>
      <c r="C130" s="10"/>
      <c r="D130" s="10"/>
      <c r="E130" s="10"/>
      <c r="F130" s="10"/>
      <c r="G130" s="10"/>
      <c r="H130" s="10"/>
      <c r="I130" s="10"/>
      <c r="J130" s="11"/>
      <c r="K130" s="10"/>
      <c r="L130" s="10"/>
    </row>
    <row r="131" spans="1:12" ht="15" customHeight="1" x14ac:dyDescent="0.35">
      <c r="A131" s="10"/>
      <c r="B131" s="10"/>
      <c r="C131" s="10"/>
      <c r="D131" s="10"/>
      <c r="E131" s="10"/>
      <c r="F131" s="10"/>
      <c r="G131" s="10"/>
      <c r="H131" s="10"/>
      <c r="I131" s="10"/>
      <c r="J131" s="11"/>
      <c r="K131" s="10"/>
      <c r="L131" s="10"/>
    </row>
    <row r="132" spans="1:12" s="52" customFormat="1" ht="15.5" x14ac:dyDescent="0.3">
      <c r="A132" s="178" t="s">
        <v>104</v>
      </c>
      <c r="B132" s="179"/>
      <c r="C132" s="179"/>
      <c r="D132" s="179"/>
      <c r="E132" s="179"/>
      <c r="F132" s="179"/>
      <c r="G132" s="179"/>
      <c r="H132" s="179"/>
    </row>
    <row r="133" spans="1:12" s="52" customFormat="1" ht="13" x14ac:dyDescent="0.3">
      <c r="A133" s="93"/>
      <c r="B133" s="93"/>
      <c r="C133" s="93"/>
      <c r="D133" s="93"/>
      <c r="E133" s="93"/>
      <c r="F133" s="93"/>
      <c r="G133" s="93"/>
      <c r="H133" s="93"/>
      <c r="I133" s="93"/>
    </row>
    <row r="134" spans="1:12" customFormat="1" x14ac:dyDescent="0.35">
      <c r="A134" s="20"/>
      <c r="B134" s="106" t="s">
        <v>67</v>
      </c>
      <c r="C134" s="106"/>
      <c r="D134" s="106"/>
      <c r="E134" s="106"/>
      <c r="F134" s="106"/>
      <c r="G134" s="106"/>
      <c r="H134" s="20" t="s">
        <v>21</v>
      </c>
    </row>
    <row r="135" spans="1:12" customFormat="1" x14ac:dyDescent="0.35">
      <c r="A135" s="20" t="s">
        <v>14</v>
      </c>
      <c r="B135" s="148" t="s">
        <v>68</v>
      </c>
      <c r="C135" s="148"/>
      <c r="D135" s="148"/>
      <c r="E135" s="148"/>
      <c r="F135" s="148"/>
      <c r="G135" s="148"/>
      <c r="H135" s="72">
        <f>I24</f>
        <v>2485.0299999999997</v>
      </c>
    </row>
    <row r="136" spans="1:12" customFormat="1" x14ac:dyDescent="0.35">
      <c r="A136" s="20" t="s">
        <v>15</v>
      </c>
      <c r="B136" s="148" t="s">
        <v>105</v>
      </c>
      <c r="C136" s="148"/>
      <c r="D136" s="148"/>
      <c r="E136" s="148"/>
      <c r="F136" s="148"/>
      <c r="G136" s="148"/>
      <c r="H136" s="72">
        <f>I75</f>
        <v>2256.9575884719998</v>
      </c>
    </row>
    <row r="137" spans="1:12" customFormat="1" x14ac:dyDescent="0.35">
      <c r="A137" s="20" t="s">
        <v>29</v>
      </c>
      <c r="B137" s="148" t="s">
        <v>49</v>
      </c>
      <c r="C137" s="148"/>
      <c r="D137" s="148"/>
      <c r="E137" s="148"/>
      <c r="F137" s="148"/>
      <c r="G137" s="148"/>
      <c r="H137" s="72">
        <f>J86</f>
        <v>164.27815432444442</v>
      </c>
    </row>
    <row r="138" spans="1:12" customFormat="1" x14ac:dyDescent="0.35">
      <c r="A138" s="20" t="s">
        <v>32</v>
      </c>
      <c r="B138" s="149" t="s">
        <v>52</v>
      </c>
      <c r="C138" s="149"/>
      <c r="D138" s="149"/>
      <c r="E138" s="149"/>
      <c r="F138" s="149"/>
      <c r="G138" s="149"/>
      <c r="H138" s="72">
        <f>I105</f>
        <v>258.15247089119998</v>
      </c>
    </row>
    <row r="139" spans="1:12" customFormat="1" x14ac:dyDescent="0.35">
      <c r="A139" s="20" t="s">
        <v>8</v>
      </c>
      <c r="B139" s="148" t="s">
        <v>106</v>
      </c>
      <c r="C139" s="148"/>
      <c r="D139" s="148"/>
      <c r="E139" s="148"/>
      <c r="F139" s="148"/>
      <c r="G139" s="148"/>
      <c r="H139" s="83">
        <f>I114</f>
        <v>0</v>
      </c>
    </row>
    <row r="140" spans="1:12" customFormat="1" ht="13" customHeight="1" x14ac:dyDescent="0.35">
      <c r="A140" s="106" t="s">
        <v>107</v>
      </c>
      <c r="B140" s="106"/>
      <c r="C140" s="106"/>
      <c r="D140" s="106"/>
      <c r="E140" s="106"/>
      <c r="F140" s="106"/>
      <c r="G140" s="106"/>
      <c r="H140" s="73">
        <f>SUM(H135:H139)</f>
        <v>5164.4182136876443</v>
      </c>
    </row>
    <row r="141" spans="1:12" customFormat="1" x14ac:dyDescent="0.35">
      <c r="A141" s="20" t="s">
        <v>35</v>
      </c>
      <c r="B141" s="148" t="s">
        <v>108</v>
      </c>
      <c r="C141" s="148"/>
      <c r="D141" s="148"/>
      <c r="E141" s="148"/>
      <c r="F141" s="148"/>
      <c r="G141" s="148"/>
      <c r="H141" s="72">
        <f>G128</f>
        <v>1396.4586849811392</v>
      </c>
    </row>
    <row r="142" spans="1:12" customFormat="1" ht="13" customHeight="1" x14ac:dyDescent="0.35">
      <c r="A142" s="106" t="s">
        <v>109</v>
      </c>
      <c r="B142" s="106"/>
      <c r="C142" s="106"/>
      <c r="D142" s="106"/>
      <c r="E142" s="106"/>
      <c r="F142" s="106"/>
      <c r="G142" s="106"/>
      <c r="H142" s="74">
        <f>H140+H141</f>
        <v>6560.8768986687837</v>
      </c>
    </row>
    <row r="143" spans="1:12" s="52" customFormat="1" ht="13" customHeight="1" x14ac:dyDescent="0.3">
      <c r="A143" s="153" t="s">
        <v>110</v>
      </c>
      <c r="B143" s="153"/>
      <c r="C143" s="153"/>
      <c r="D143" s="153"/>
      <c r="E143" s="153"/>
      <c r="F143" s="153"/>
      <c r="G143" s="153"/>
      <c r="H143" s="75">
        <f>12*H142</f>
        <v>78730.522784025408</v>
      </c>
    </row>
    <row r="144" spans="1:12" s="71" customFormat="1" ht="15" customHeight="1" x14ac:dyDescent="0.3">
      <c r="A144" s="154" t="s">
        <v>111</v>
      </c>
      <c r="B144" s="154"/>
      <c r="C144" s="154"/>
      <c r="D144" s="154"/>
      <c r="E144" s="154"/>
      <c r="F144" s="154"/>
      <c r="G144" s="154"/>
      <c r="H144" s="154"/>
    </row>
    <row r="145" spans="1:8" s="71" customFormat="1" ht="121" customHeight="1" x14ac:dyDescent="0.3">
      <c r="A145" s="149" t="s">
        <v>112</v>
      </c>
      <c r="B145" s="149"/>
      <c r="C145" s="149"/>
      <c r="D145" s="149"/>
      <c r="E145" s="149"/>
      <c r="F145" s="149"/>
      <c r="G145" s="149"/>
      <c r="H145" s="149"/>
    </row>
    <row r="146" spans="1:8" x14ac:dyDescent="0.35">
      <c r="A146" s="27"/>
      <c r="B146" s="27"/>
      <c r="C146" s="27"/>
      <c r="D146" s="27"/>
      <c r="E146" s="27"/>
      <c r="F146" s="27"/>
      <c r="G146" s="27"/>
      <c r="H146" s="27"/>
    </row>
  </sheetData>
  <mergeCells count="143">
    <mergeCell ref="A143:G143"/>
    <mergeCell ref="A145:H145"/>
    <mergeCell ref="A144:H144"/>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2:H132"/>
    <mergeCell ref="A117:H117"/>
    <mergeCell ref="G128:H128"/>
    <mergeCell ref="A133:I133"/>
    <mergeCell ref="J1:J17"/>
    <mergeCell ref="A18:J19"/>
    <mergeCell ref="A26:J27"/>
    <mergeCell ref="A35:J36"/>
    <mergeCell ref="A11:I12"/>
    <mergeCell ref="B139:G139"/>
    <mergeCell ref="A140:G140"/>
    <mergeCell ref="B141:G141"/>
    <mergeCell ref="A142:G142"/>
    <mergeCell ref="B134:G134"/>
    <mergeCell ref="B135:G135"/>
    <mergeCell ref="B136:G136"/>
    <mergeCell ref="B137:G137"/>
    <mergeCell ref="B138:G138"/>
    <mergeCell ref="B124:E124"/>
    <mergeCell ref="B125:E125"/>
    <mergeCell ref="B126:E126"/>
    <mergeCell ref="B127:E127"/>
    <mergeCell ref="A128:E128"/>
    <mergeCell ref="G124:H124"/>
    <mergeCell ref="G125:H125"/>
    <mergeCell ref="G126:H126"/>
    <mergeCell ref="G127:H127"/>
    <mergeCell ref="G15:I15"/>
    <mergeCell ref="B30:H30"/>
    <mergeCell ref="B31:G31"/>
    <mergeCell ref="B32:G32"/>
    <mergeCell ref="A34:I34"/>
    <mergeCell ref="A37:I37"/>
    <mergeCell ref="B22:H22"/>
    <mergeCell ref="B23:G23"/>
    <mergeCell ref="A24:H24"/>
    <mergeCell ref="A25:I25"/>
    <mergeCell ref="A28:I28"/>
    <mergeCell ref="A29:I29"/>
    <mergeCell ref="A33:G33"/>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59:H59"/>
    <mergeCell ref="B60:G60"/>
    <mergeCell ref="B61:G61"/>
    <mergeCell ref="B62:G62"/>
    <mergeCell ref="B63:H63"/>
    <mergeCell ref="B53:H53"/>
    <mergeCell ref="B54:H54"/>
    <mergeCell ref="B55:G55"/>
    <mergeCell ref="B56:G56"/>
    <mergeCell ref="B57:G57"/>
    <mergeCell ref="B58:G58"/>
    <mergeCell ref="B83:H83"/>
    <mergeCell ref="B72:H72"/>
    <mergeCell ref="B73:H73"/>
    <mergeCell ref="B74:H74"/>
    <mergeCell ref="A75:H75"/>
    <mergeCell ref="B66:H66"/>
    <mergeCell ref="A67:I67"/>
    <mergeCell ref="A70:I70"/>
    <mergeCell ref="B71:H71"/>
    <mergeCell ref="A78:J78"/>
    <mergeCell ref="B79:H79"/>
    <mergeCell ref="B80:H80"/>
    <mergeCell ref="B81:H81"/>
    <mergeCell ref="A68:J69"/>
    <mergeCell ref="A76:K77"/>
    <mergeCell ref="B120:E120"/>
    <mergeCell ref="B121:E121"/>
    <mergeCell ref="B122:E122"/>
    <mergeCell ref="B123:E123"/>
    <mergeCell ref="G119:H119"/>
    <mergeCell ref="G120:H120"/>
    <mergeCell ref="G121:H121"/>
    <mergeCell ref="G122:H122"/>
    <mergeCell ref="G123:H123"/>
    <mergeCell ref="B119:E119"/>
    <mergeCell ref="A105:H105"/>
    <mergeCell ref="A108:I108"/>
    <mergeCell ref="B109:H109"/>
    <mergeCell ref="B110:H110"/>
    <mergeCell ref="B111:H111"/>
    <mergeCell ref="A101:I101"/>
    <mergeCell ref="B102:H102"/>
    <mergeCell ref="B103:H103"/>
    <mergeCell ref="B104:H104"/>
    <mergeCell ref="B64:H64"/>
    <mergeCell ref="B65:H65"/>
    <mergeCell ref="A99:K100"/>
    <mergeCell ref="A106:J107"/>
    <mergeCell ref="A115:J116"/>
    <mergeCell ref="A87:J88"/>
    <mergeCell ref="A118:J118"/>
    <mergeCell ref="B112:H112"/>
    <mergeCell ref="B113:H113"/>
    <mergeCell ref="A114:H114"/>
    <mergeCell ref="B98:H98"/>
    <mergeCell ref="B84:H84"/>
    <mergeCell ref="B85:H85"/>
    <mergeCell ref="B86:H86"/>
    <mergeCell ref="B95:H95"/>
    <mergeCell ref="B96:H96"/>
    <mergeCell ref="B97:H97"/>
    <mergeCell ref="B91:H91"/>
    <mergeCell ref="B92:H92"/>
    <mergeCell ref="B93:H93"/>
    <mergeCell ref="B94:H94"/>
    <mergeCell ref="A90:J90"/>
    <mergeCell ref="A89:J89"/>
    <mergeCell ref="B82:H82"/>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B871F-49A1-4CC8-8E82-6D3EBB7188EA}">
  <dimension ref="A1:IV146"/>
  <sheetViews>
    <sheetView topLeftCell="A107" workbookViewId="0">
      <selection activeCell="N50" sqref="N50"/>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34"/>
    </row>
    <row r="2" spans="1:256" x14ac:dyDescent="0.35">
      <c r="A2" s="9"/>
      <c r="B2" s="9"/>
      <c r="C2" s="9"/>
      <c r="D2" s="9"/>
      <c r="E2" s="10"/>
      <c r="F2" s="10"/>
      <c r="G2" s="10"/>
      <c r="J2" s="135"/>
    </row>
    <row r="3" spans="1:256" x14ac:dyDescent="0.35">
      <c r="A3" s="155" t="s">
        <v>0</v>
      </c>
      <c r="B3" s="155"/>
      <c r="C3" s="155"/>
      <c r="D3" s="155"/>
      <c r="E3" s="155"/>
      <c r="F3" s="155"/>
      <c r="G3" s="155"/>
      <c r="H3" s="155"/>
      <c r="I3" s="155"/>
      <c r="J3" s="135"/>
    </row>
    <row r="4" spans="1:256" x14ac:dyDescent="0.35">
      <c r="A4" s="156" t="s">
        <v>116</v>
      </c>
      <c r="B4" s="156"/>
      <c r="C4" s="156"/>
      <c r="D4" s="156"/>
      <c r="E4" s="156"/>
      <c r="F4" s="156"/>
      <c r="G4" s="156"/>
      <c r="H4" s="156"/>
      <c r="I4" s="156"/>
      <c r="J4" s="135"/>
    </row>
    <row r="5" spans="1:256" x14ac:dyDescent="0.35">
      <c r="A5" s="157" t="s">
        <v>9</v>
      </c>
      <c r="B5" s="157"/>
      <c r="C5" s="157"/>
      <c r="D5" s="157"/>
      <c r="E5" s="157"/>
      <c r="F5" s="157"/>
      <c r="G5" s="157"/>
      <c r="H5" s="157"/>
      <c r="I5" s="157"/>
      <c r="J5" s="135"/>
    </row>
    <row r="6" spans="1:256" x14ac:dyDescent="0.35">
      <c r="A6" s="158" t="s">
        <v>130</v>
      </c>
      <c r="B6" s="158"/>
      <c r="C6" s="158"/>
      <c r="D6" s="158"/>
      <c r="E6" s="158"/>
      <c r="F6" s="158"/>
      <c r="G6" s="158"/>
      <c r="H6" s="158"/>
      <c r="I6" s="158"/>
      <c r="J6" s="135"/>
    </row>
    <row r="7" spans="1:256" x14ac:dyDescent="0.35">
      <c r="A7" s="16"/>
      <c r="B7" s="16"/>
      <c r="C7" s="16"/>
      <c r="D7" s="16"/>
      <c r="E7" s="16"/>
      <c r="F7" s="16"/>
      <c r="G7" s="16"/>
      <c r="H7" s="17"/>
      <c r="I7" s="18"/>
      <c r="J7" s="135"/>
    </row>
    <row r="8" spans="1:256" customFormat="1" ht="14.5" customHeight="1" x14ac:dyDescent="0.35">
      <c r="A8" s="159" t="s">
        <v>113</v>
      </c>
      <c r="B8" s="159"/>
      <c r="C8" s="159"/>
      <c r="D8" s="159"/>
      <c r="E8" s="159"/>
      <c r="F8" s="159"/>
      <c r="G8" s="159"/>
      <c r="H8" s="159"/>
      <c r="I8" s="159"/>
      <c r="J8" s="13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60" t="s">
        <v>81</v>
      </c>
      <c r="B9" s="160"/>
      <c r="C9" s="160"/>
      <c r="D9" s="160"/>
      <c r="E9" s="160"/>
      <c r="F9" s="160"/>
      <c r="G9" s="160"/>
      <c r="H9" s="160"/>
      <c r="I9" s="160"/>
      <c r="J9" s="13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3" t="s">
        <v>75</v>
      </c>
      <c r="B10" s="103"/>
      <c r="C10" s="103"/>
      <c r="D10" s="103"/>
      <c r="E10" s="103"/>
      <c r="F10" s="103"/>
      <c r="G10" s="103"/>
      <c r="H10" s="103"/>
      <c r="I10" s="103"/>
      <c r="J10" s="13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46"/>
      <c r="B11" s="146"/>
      <c r="C11" s="146"/>
      <c r="D11" s="146"/>
      <c r="E11" s="146"/>
      <c r="F11" s="146"/>
      <c r="G11" s="146"/>
      <c r="H11" s="146"/>
      <c r="I11" s="146"/>
      <c r="J11" s="13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47"/>
      <c r="B12" s="147"/>
      <c r="C12" s="147"/>
      <c r="D12" s="147"/>
      <c r="E12" s="147"/>
      <c r="F12" s="147"/>
      <c r="G12" s="147"/>
      <c r="H12" s="147"/>
      <c r="I12" s="147"/>
      <c r="J12" s="13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71" t="s">
        <v>69</v>
      </c>
      <c r="B13" s="171"/>
      <c r="C13" s="171"/>
      <c r="D13" s="171"/>
      <c r="E13" s="171"/>
      <c r="F13" s="171"/>
      <c r="G13" s="171"/>
      <c r="H13" s="171"/>
      <c r="I13" s="171"/>
      <c r="J13" s="135"/>
    </row>
    <row r="14" spans="1:256" customFormat="1" ht="14.5" customHeight="1" x14ac:dyDescent="0.35">
      <c r="A14" s="20" t="s">
        <v>14</v>
      </c>
      <c r="B14" s="161" t="s">
        <v>70</v>
      </c>
      <c r="C14" s="162"/>
      <c r="D14" s="162"/>
      <c r="E14" s="162"/>
      <c r="F14" s="163"/>
      <c r="G14" s="172" t="s">
        <v>71</v>
      </c>
      <c r="H14" s="173"/>
      <c r="I14" s="174"/>
      <c r="J14" s="135"/>
    </row>
    <row r="15" spans="1:256" customFormat="1" x14ac:dyDescent="0.35">
      <c r="A15" s="20" t="s">
        <v>15</v>
      </c>
      <c r="B15" s="175" t="s">
        <v>72</v>
      </c>
      <c r="C15" s="176"/>
      <c r="D15" s="176"/>
      <c r="E15" s="176"/>
      <c r="F15" s="177"/>
      <c r="G15" s="150" t="s">
        <v>123</v>
      </c>
      <c r="H15" s="151"/>
      <c r="I15" s="152"/>
      <c r="J15" s="135"/>
    </row>
    <row r="16" spans="1:256" customFormat="1" ht="14.5" customHeight="1" x14ac:dyDescent="0.35">
      <c r="A16" s="20" t="s">
        <v>29</v>
      </c>
      <c r="B16" s="161" t="s">
        <v>73</v>
      </c>
      <c r="C16" s="162"/>
      <c r="D16" s="162"/>
      <c r="E16" s="162"/>
      <c r="F16" s="163"/>
      <c r="G16" s="164">
        <v>24</v>
      </c>
      <c r="H16" s="165"/>
      <c r="I16" s="166"/>
      <c r="J16" s="135"/>
    </row>
    <row r="17" spans="1:256" customFormat="1" ht="15" customHeight="1" x14ac:dyDescent="0.35">
      <c r="A17" s="20" t="s">
        <v>32</v>
      </c>
      <c r="B17" s="167" t="s">
        <v>74</v>
      </c>
      <c r="C17" s="167"/>
      <c r="D17" s="167"/>
      <c r="E17" s="167"/>
      <c r="F17" s="167"/>
      <c r="G17" s="168" t="s">
        <v>124</v>
      </c>
      <c r="H17" s="169"/>
      <c r="I17" s="170"/>
      <c r="J17" s="135"/>
    </row>
    <row r="18" spans="1:256" x14ac:dyDescent="0.35">
      <c r="A18" s="136"/>
      <c r="B18" s="136"/>
      <c r="C18" s="136"/>
      <c r="D18" s="136"/>
      <c r="E18" s="136"/>
      <c r="F18" s="136"/>
      <c r="G18" s="136"/>
      <c r="H18" s="136"/>
      <c r="I18" s="136"/>
      <c r="J18" s="137"/>
    </row>
    <row r="19" spans="1:256" x14ac:dyDescent="0.35">
      <c r="A19" s="136"/>
      <c r="B19" s="136"/>
      <c r="C19" s="136"/>
      <c r="D19" s="136"/>
      <c r="E19" s="136"/>
      <c r="F19" s="136"/>
      <c r="G19" s="136"/>
      <c r="H19" s="136"/>
      <c r="I19" s="136"/>
      <c r="J19" s="137"/>
    </row>
    <row r="20" spans="1:256" x14ac:dyDescent="0.35">
      <c r="A20" s="103" t="s">
        <v>10</v>
      </c>
      <c r="B20" s="103"/>
      <c r="C20" s="103"/>
      <c r="D20" s="103"/>
      <c r="E20" s="103"/>
      <c r="F20" s="103"/>
      <c r="G20" s="103"/>
      <c r="H20" s="103"/>
      <c r="I20" s="103"/>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5" t="s">
        <v>11</v>
      </c>
      <c r="C21" s="105"/>
      <c r="D21" s="105"/>
      <c r="E21" s="105"/>
      <c r="F21" s="105"/>
      <c r="G21" s="105"/>
      <c r="H21" s="3" t="s">
        <v>12</v>
      </c>
      <c r="I21" s="3" t="s">
        <v>13</v>
      </c>
      <c r="J21" s="21"/>
      <c r="K21" s="13"/>
      <c r="N21" s="13"/>
      <c r="O21" s="13"/>
      <c r="P21" s="13"/>
    </row>
    <row r="22" spans="1:256" x14ac:dyDescent="0.35">
      <c r="A22" s="5" t="s">
        <v>14</v>
      </c>
      <c r="B22" s="84" t="s">
        <v>125</v>
      </c>
      <c r="C22" s="84"/>
      <c r="D22" s="84"/>
      <c r="E22" s="84"/>
      <c r="F22" s="84"/>
      <c r="G22" s="84"/>
      <c r="H22" s="84"/>
      <c r="I22" s="28">
        <v>1911.56</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02" t="s">
        <v>76</v>
      </c>
      <c r="C23" s="102"/>
      <c r="D23" s="102"/>
      <c r="E23" s="102"/>
      <c r="F23" s="102"/>
      <c r="G23" s="102"/>
      <c r="H23" s="43">
        <v>0.3</v>
      </c>
      <c r="I23" s="32">
        <f>ROUND(H23*I22,2)</f>
        <v>573.47</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5" t="s">
        <v>1</v>
      </c>
      <c r="B24" s="105"/>
      <c r="C24" s="105"/>
      <c r="D24" s="105"/>
      <c r="E24" s="105"/>
      <c r="F24" s="105"/>
      <c r="G24" s="105"/>
      <c r="H24" s="105"/>
      <c r="I24" s="33">
        <f>SUM(I22:I23)</f>
        <v>2485.0299999999997</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3" t="s">
        <v>16</v>
      </c>
      <c r="B25" s="133"/>
      <c r="C25" s="133"/>
      <c r="D25" s="133"/>
      <c r="E25" s="133"/>
      <c r="F25" s="133"/>
      <c r="G25" s="133"/>
      <c r="H25" s="133"/>
      <c r="I25" s="133"/>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8"/>
      <c r="B26" s="138"/>
      <c r="C26" s="138"/>
      <c r="D26" s="138"/>
      <c r="E26" s="138"/>
      <c r="F26" s="138"/>
      <c r="G26" s="138"/>
      <c r="H26" s="138"/>
      <c r="I26" s="138"/>
      <c r="J26" s="139"/>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0"/>
      <c r="B27" s="140"/>
      <c r="C27" s="140"/>
      <c r="D27" s="140"/>
      <c r="E27" s="140"/>
      <c r="F27" s="140"/>
      <c r="G27" s="140"/>
      <c r="H27" s="140"/>
      <c r="I27" s="140"/>
      <c r="J27" s="141"/>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09" t="s">
        <v>17</v>
      </c>
      <c r="B28" s="109"/>
      <c r="C28" s="109"/>
      <c r="D28" s="109"/>
      <c r="E28" s="109"/>
      <c r="F28" s="109"/>
      <c r="G28" s="109"/>
      <c r="H28" s="109"/>
      <c r="I28" s="109"/>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1" t="s">
        <v>18</v>
      </c>
      <c r="B29" s="101"/>
      <c r="C29" s="101"/>
      <c r="D29" s="101"/>
      <c r="E29" s="101"/>
      <c r="F29" s="101"/>
      <c r="G29" s="101"/>
      <c r="H29" s="101"/>
      <c r="I29" s="10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09" t="s">
        <v>20</v>
      </c>
      <c r="C30" s="109"/>
      <c r="D30" s="109"/>
      <c r="E30" s="109"/>
      <c r="F30" s="109"/>
      <c r="G30" s="109"/>
      <c r="H30" s="109"/>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7" t="s">
        <v>114</v>
      </c>
      <c r="C31" s="128"/>
      <c r="D31" s="128"/>
      <c r="E31" s="128"/>
      <c r="F31" s="128"/>
      <c r="G31" s="129"/>
      <c r="H31" s="23">
        <v>8.3299999999999999E-2</v>
      </c>
      <c r="I31" s="34">
        <f>I24*H31</f>
        <v>207.00299899999999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30" t="s">
        <v>115</v>
      </c>
      <c r="C32" s="131"/>
      <c r="D32" s="131"/>
      <c r="E32" s="131"/>
      <c r="F32" s="131"/>
      <c r="G32" s="132"/>
      <c r="H32" s="23">
        <v>0.121</v>
      </c>
      <c r="I32" s="34">
        <f>I24*H32</f>
        <v>300.68862999999993</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95" t="s">
        <v>1</v>
      </c>
      <c r="B33" s="96"/>
      <c r="C33" s="96"/>
      <c r="D33" s="96"/>
      <c r="E33" s="96"/>
      <c r="F33" s="96"/>
      <c r="G33" s="97"/>
      <c r="H33" s="65">
        <f>SUM(H31:H32)</f>
        <v>0.20429999999999998</v>
      </c>
      <c r="I33" s="33">
        <f>SUM(I31+I32)</f>
        <v>507.69162899999992</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18" t="s">
        <v>22</v>
      </c>
      <c r="B34" s="118"/>
      <c r="C34" s="118"/>
      <c r="D34" s="118"/>
      <c r="E34" s="118"/>
      <c r="F34" s="118"/>
      <c r="G34" s="118"/>
      <c r="H34" s="118"/>
      <c r="I34" s="11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2"/>
      <c r="B35" s="142"/>
      <c r="C35" s="142"/>
      <c r="D35" s="142"/>
      <c r="E35" s="142"/>
      <c r="F35" s="142"/>
      <c r="G35" s="142"/>
      <c r="H35" s="142"/>
      <c r="I35" s="142"/>
      <c r="J35" s="143"/>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4"/>
      <c r="B36" s="144"/>
      <c r="C36" s="144"/>
      <c r="D36" s="144"/>
      <c r="E36" s="144"/>
      <c r="F36" s="144"/>
      <c r="G36" s="144"/>
      <c r="H36" s="144"/>
      <c r="I36" s="144"/>
      <c r="J36" s="145"/>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3" t="s">
        <v>78</v>
      </c>
      <c r="B37" s="103"/>
      <c r="C37" s="103"/>
      <c r="D37" s="103"/>
      <c r="E37" s="103"/>
      <c r="F37" s="103"/>
      <c r="G37" s="103"/>
      <c r="H37" s="103"/>
      <c r="I37" s="103"/>
      <c r="J37" s="15"/>
    </row>
    <row r="38" spans="1:256" ht="30" customHeight="1" x14ac:dyDescent="0.35">
      <c r="A38" s="6" t="s">
        <v>23</v>
      </c>
      <c r="B38" s="105" t="s">
        <v>24</v>
      </c>
      <c r="C38" s="105"/>
      <c r="D38" s="105"/>
      <c r="E38" s="105"/>
      <c r="F38" s="105"/>
      <c r="G38" s="105"/>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84" t="s">
        <v>27</v>
      </c>
      <c r="C39" s="84"/>
      <c r="D39" s="84"/>
      <c r="E39" s="84"/>
      <c r="F39" s="84"/>
      <c r="G39" s="84"/>
      <c r="H39" s="23">
        <v>0.2</v>
      </c>
      <c r="I39" s="32">
        <f>(I24+I33)*H39</f>
        <v>598.54432579999991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84" t="s">
        <v>28</v>
      </c>
      <c r="C40" s="84"/>
      <c r="D40" s="84"/>
      <c r="E40" s="84"/>
      <c r="F40" s="84"/>
      <c r="G40" s="84"/>
      <c r="H40" s="23">
        <v>2.5000000000000001E-2</v>
      </c>
      <c r="I40" s="32">
        <f>(I24+I33)*H40</f>
        <v>74.818040724999989</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19" t="s">
        <v>77</v>
      </c>
      <c r="C41" s="119"/>
      <c r="D41" s="5" t="s">
        <v>30</v>
      </c>
      <c r="E41" s="29">
        <v>0.03</v>
      </c>
      <c r="F41" s="5" t="s">
        <v>31</v>
      </c>
      <c r="G41" s="30">
        <v>1</v>
      </c>
      <c r="H41" s="23">
        <f>ROUND((E41*G41),6)</f>
        <v>0.03</v>
      </c>
      <c r="I41" s="32">
        <f>(I24+I33)*H41</f>
        <v>89.781648869999984</v>
      </c>
      <c r="J41" s="40" t="s">
        <v>121</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84" t="s">
        <v>33</v>
      </c>
      <c r="C42" s="84"/>
      <c r="D42" s="84"/>
      <c r="E42" s="84"/>
      <c r="F42" s="84"/>
      <c r="G42" s="84"/>
      <c r="H42" s="23">
        <v>1.4999999999999999E-2</v>
      </c>
      <c r="I42" s="32">
        <f>(I24+I33)*H42</f>
        <v>44.890824434999992</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84" t="s">
        <v>34</v>
      </c>
      <c r="C43" s="84"/>
      <c r="D43" s="84"/>
      <c r="E43" s="84"/>
      <c r="F43" s="84"/>
      <c r="G43" s="84"/>
      <c r="H43" s="23">
        <v>0.01</v>
      </c>
      <c r="I43" s="32">
        <f>(I24+I33)*H43</f>
        <v>29.927216289999997</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84" t="s">
        <v>2</v>
      </c>
      <c r="C44" s="84"/>
      <c r="D44" s="84"/>
      <c r="E44" s="84"/>
      <c r="F44" s="84"/>
      <c r="G44" s="84"/>
      <c r="H44" s="23">
        <v>6.0000000000000001E-3</v>
      </c>
      <c r="I44" s="32">
        <f>(I24+I33)*H44</f>
        <v>17.956329773999997</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84" t="s">
        <v>3</v>
      </c>
      <c r="C45" s="84"/>
      <c r="D45" s="84"/>
      <c r="E45" s="84"/>
      <c r="F45" s="84"/>
      <c r="G45" s="84"/>
      <c r="H45" s="23">
        <v>2E-3</v>
      </c>
      <c r="I45" s="32">
        <f>(I24+I33)*H45</f>
        <v>5.9854432579999992</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20"/>
      <c r="B46" s="121"/>
      <c r="C46" s="121"/>
      <c r="D46" s="121"/>
      <c r="E46" s="121"/>
      <c r="F46" s="121"/>
      <c r="G46" s="122"/>
      <c r="H46" s="48">
        <f>SUM(H39:H45)</f>
        <v>0.28800000000000003</v>
      </c>
      <c r="I46" s="28">
        <f>SUM(I39:I45)</f>
        <v>861.90382915199996</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84" t="s">
        <v>4</v>
      </c>
      <c r="C47" s="84"/>
      <c r="D47" s="84"/>
      <c r="E47" s="84"/>
      <c r="F47" s="84"/>
      <c r="G47" s="84"/>
      <c r="H47" s="23">
        <v>0.08</v>
      </c>
      <c r="I47" s="32">
        <f>(I24+I33)*H47</f>
        <v>239.41773031999998</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1" t="s">
        <v>1</v>
      </c>
      <c r="B48" s="101"/>
      <c r="C48" s="101"/>
      <c r="D48" s="101"/>
      <c r="E48" s="101"/>
      <c r="F48" s="101"/>
      <c r="G48" s="101"/>
      <c r="H48" s="54">
        <f>H46+H47</f>
        <v>0.36800000000000005</v>
      </c>
      <c r="I48" s="33">
        <f>I46+I47</f>
        <v>1101.321559472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18" t="s">
        <v>79</v>
      </c>
      <c r="B49" s="118"/>
      <c r="C49" s="118"/>
      <c r="D49" s="118"/>
      <c r="E49" s="118"/>
      <c r="F49" s="118"/>
      <c r="G49" s="118"/>
      <c r="H49" s="118"/>
      <c r="I49" s="11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23"/>
      <c r="B50" s="123"/>
      <c r="C50" s="123"/>
      <c r="D50" s="123"/>
      <c r="E50" s="123"/>
      <c r="F50" s="123"/>
      <c r="G50" s="123"/>
      <c r="H50" s="123"/>
      <c r="I50" s="123"/>
      <c r="J50" s="124"/>
    </row>
    <row r="51" spans="1:256" s="2" customFormat="1" ht="15.5" x14ac:dyDescent="0.35">
      <c r="A51" s="125"/>
      <c r="B51" s="125"/>
      <c r="C51" s="125"/>
      <c r="D51" s="125"/>
      <c r="E51" s="125"/>
      <c r="F51" s="125"/>
      <c r="G51" s="125"/>
      <c r="H51" s="125"/>
      <c r="I51" s="125"/>
      <c r="J51" s="126"/>
    </row>
    <row r="52" spans="1:256" ht="18.649999999999999" customHeight="1" x14ac:dyDescent="0.35">
      <c r="A52" s="109" t="s">
        <v>38</v>
      </c>
      <c r="B52" s="109"/>
      <c r="C52" s="109"/>
      <c r="D52" s="109"/>
      <c r="E52" s="109"/>
      <c r="F52" s="109"/>
      <c r="G52" s="109"/>
      <c r="H52" s="109"/>
      <c r="I52" s="109"/>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5" t="s">
        <v>40</v>
      </c>
      <c r="C53" s="105"/>
      <c r="D53" s="105"/>
      <c r="E53" s="105"/>
      <c r="F53" s="105"/>
      <c r="G53" s="105"/>
      <c r="H53" s="105"/>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84" t="s">
        <v>118</v>
      </c>
      <c r="C54" s="84"/>
      <c r="D54" s="84"/>
      <c r="E54" s="84"/>
      <c r="F54" s="84"/>
      <c r="G54" s="84"/>
      <c r="H54" s="84"/>
      <c r="I54" s="24">
        <f>(3.3*2*22)-(I22/100)*6</f>
        <v>30.506399999999985</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16" t="s">
        <v>41</v>
      </c>
      <c r="C55" s="116"/>
      <c r="D55" s="116"/>
      <c r="E55" s="116"/>
      <c r="F55" s="116"/>
      <c r="G55" s="116"/>
      <c r="H55" s="38">
        <v>3.3</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16" t="s">
        <v>42</v>
      </c>
      <c r="C56" s="116"/>
      <c r="D56" s="116"/>
      <c r="E56" s="116"/>
      <c r="F56" s="116"/>
      <c r="G56" s="116"/>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16" t="s">
        <v>43</v>
      </c>
      <c r="C57" s="116"/>
      <c r="D57" s="116"/>
      <c r="E57" s="116"/>
      <c r="F57" s="116"/>
      <c r="G57" s="116"/>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17" t="s">
        <v>82</v>
      </c>
      <c r="C58" s="117"/>
      <c r="D58" s="117"/>
      <c r="E58" s="117"/>
      <c r="F58" s="117"/>
      <c r="G58" s="117"/>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84" t="s">
        <v>117</v>
      </c>
      <c r="C59" s="84"/>
      <c r="D59" s="84"/>
      <c r="E59" s="84"/>
      <c r="F59" s="84"/>
      <c r="G59" s="84"/>
      <c r="H59" s="84"/>
      <c r="I59" s="32">
        <f>H60*H61</f>
        <v>482.46</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17" customHeight="1" x14ac:dyDescent="0.35">
      <c r="A60" s="4"/>
      <c r="B60" s="116" t="s">
        <v>126</v>
      </c>
      <c r="C60" s="116"/>
      <c r="D60" s="116"/>
      <c r="E60" s="116"/>
      <c r="F60" s="116"/>
      <c r="G60" s="116"/>
      <c r="H60" s="42">
        <v>21.93</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16" t="s">
        <v>44</v>
      </c>
      <c r="C61" s="116"/>
      <c r="D61" s="116"/>
      <c r="E61" s="116"/>
      <c r="F61" s="116"/>
      <c r="G61" s="116"/>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16" t="s">
        <v>45</v>
      </c>
      <c r="C62" s="116"/>
      <c r="D62" s="116"/>
      <c r="E62" s="116"/>
      <c r="F62" s="116"/>
      <c r="G62" s="116"/>
      <c r="H62" s="76">
        <v>0.2</v>
      </c>
      <c r="I62" s="24">
        <f>I59*H62</f>
        <v>96.492000000000004</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x14ac:dyDescent="0.35">
      <c r="A63" s="4" t="s">
        <v>29</v>
      </c>
      <c r="B63" s="84" t="s">
        <v>127</v>
      </c>
      <c r="C63" s="84"/>
      <c r="D63" s="84"/>
      <c r="E63" s="84"/>
      <c r="F63" s="84"/>
      <c r="G63" s="84"/>
      <c r="H63" s="84"/>
      <c r="I63" s="36">
        <v>70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x14ac:dyDescent="0.35">
      <c r="A64" s="4" t="s">
        <v>32</v>
      </c>
      <c r="B64" s="84" t="s">
        <v>128</v>
      </c>
      <c r="C64" s="84"/>
      <c r="D64" s="84"/>
      <c r="E64" s="84"/>
      <c r="F64" s="84"/>
      <c r="G64" s="84"/>
      <c r="H64" s="84"/>
      <c r="I64" s="36">
        <v>15</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x14ac:dyDescent="0.35">
      <c r="A65" s="4" t="s">
        <v>8</v>
      </c>
      <c r="B65" s="84" t="s">
        <v>129</v>
      </c>
      <c r="C65" s="84"/>
      <c r="D65" s="84"/>
      <c r="E65" s="84"/>
      <c r="F65" s="84"/>
      <c r="G65" s="84"/>
      <c r="H65" s="84"/>
      <c r="I65" s="36">
        <v>93.67</v>
      </c>
      <c r="J65" s="11"/>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75" customHeight="1" x14ac:dyDescent="0.35">
      <c r="A66" s="12"/>
      <c r="B66" s="101" t="s">
        <v>1</v>
      </c>
      <c r="C66" s="101"/>
      <c r="D66" s="101"/>
      <c r="E66" s="101"/>
      <c r="F66" s="101"/>
      <c r="G66" s="101"/>
      <c r="H66" s="101"/>
      <c r="I66" s="8">
        <f>(I54+I59+I63+I64+I65)-I62</f>
        <v>595.14440000000002</v>
      </c>
      <c r="J66" s="45"/>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28" customHeight="1" x14ac:dyDescent="0.35">
      <c r="A67" s="108" t="s">
        <v>46</v>
      </c>
      <c r="B67" s="108"/>
      <c r="C67" s="108"/>
      <c r="D67" s="108"/>
      <c r="E67" s="108"/>
      <c r="F67" s="108"/>
      <c r="G67" s="108"/>
      <c r="H67" s="108"/>
      <c r="I67" s="108"/>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5" customHeight="1" x14ac:dyDescent="0.35">
      <c r="A68" s="110"/>
      <c r="B68" s="110"/>
      <c r="C68" s="110"/>
      <c r="D68" s="110"/>
      <c r="E68" s="110"/>
      <c r="F68" s="110"/>
      <c r="G68" s="110"/>
      <c r="H68" s="110"/>
      <c r="I68" s="110"/>
      <c r="J68" s="1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16" customHeight="1" x14ac:dyDescent="0.35">
      <c r="A69" s="112"/>
      <c r="B69" s="112"/>
      <c r="C69" s="112"/>
      <c r="D69" s="112"/>
      <c r="E69" s="112"/>
      <c r="F69" s="112"/>
      <c r="G69" s="112"/>
      <c r="H69" s="112"/>
      <c r="I69" s="112"/>
      <c r="J69" s="113"/>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ht="18.5" customHeight="1" x14ac:dyDescent="0.35">
      <c r="A70" s="103" t="s">
        <v>80</v>
      </c>
      <c r="B70" s="103"/>
      <c r="C70" s="103"/>
      <c r="D70" s="103"/>
      <c r="E70" s="103"/>
      <c r="F70" s="103"/>
      <c r="G70" s="103"/>
      <c r="H70" s="103"/>
      <c r="I70" s="103"/>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3">
        <v>2</v>
      </c>
      <c r="B71" s="105" t="s">
        <v>47</v>
      </c>
      <c r="C71" s="105"/>
      <c r="D71" s="105"/>
      <c r="E71" s="105"/>
      <c r="F71" s="105"/>
      <c r="G71" s="105"/>
      <c r="H71" s="105"/>
      <c r="I71" s="3" t="s">
        <v>21</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19</v>
      </c>
      <c r="B72" s="84" t="s">
        <v>48</v>
      </c>
      <c r="C72" s="84"/>
      <c r="D72" s="84"/>
      <c r="E72" s="84"/>
      <c r="F72" s="84"/>
      <c r="G72" s="84"/>
      <c r="H72" s="84"/>
      <c r="I72" s="34">
        <f>I33</f>
        <v>507.69162899999992</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5" t="s">
        <v>23</v>
      </c>
      <c r="B73" s="84" t="s">
        <v>24</v>
      </c>
      <c r="C73" s="84"/>
      <c r="D73" s="84"/>
      <c r="E73" s="84"/>
      <c r="F73" s="84"/>
      <c r="G73" s="84"/>
      <c r="H73" s="84"/>
      <c r="I73" s="34">
        <f>I48</f>
        <v>1101.321559472</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5" t="s">
        <v>39</v>
      </c>
      <c r="B74" s="84" t="s">
        <v>40</v>
      </c>
      <c r="C74" s="84"/>
      <c r="D74" s="84"/>
      <c r="E74" s="84"/>
      <c r="F74" s="84"/>
      <c r="G74" s="84"/>
      <c r="H74" s="84"/>
      <c r="I74" s="34">
        <f>I66</f>
        <v>595.14440000000002</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x14ac:dyDescent="0.35">
      <c r="A75" s="105" t="s">
        <v>1</v>
      </c>
      <c r="B75" s="105"/>
      <c r="C75" s="105"/>
      <c r="D75" s="105"/>
      <c r="E75" s="105"/>
      <c r="F75" s="105"/>
      <c r="G75" s="105"/>
      <c r="H75" s="105"/>
      <c r="I75" s="39">
        <f>SUM(I72+I73+I74)</f>
        <v>2204.157588472</v>
      </c>
      <c r="J75" s="11"/>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ht="15" customHeight="1" x14ac:dyDescent="0.35">
      <c r="A76" s="114"/>
      <c r="B76" s="114"/>
      <c r="C76" s="114"/>
      <c r="D76" s="114"/>
      <c r="E76" s="114"/>
      <c r="F76" s="114"/>
      <c r="G76" s="114"/>
      <c r="H76" s="114"/>
      <c r="I76" s="114"/>
      <c r="J76" s="114"/>
      <c r="K76" s="115"/>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ht="16" customHeight="1" x14ac:dyDescent="0.35">
      <c r="A77" s="114"/>
      <c r="B77" s="114"/>
      <c r="C77" s="114"/>
      <c r="D77" s="114"/>
      <c r="E77" s="114"/>
      <c r="F77" s="114"/>
      <c r="G77" s="114"/>
      <c r="H77" s="114"/>
      <c r="I77" s="114"/>
      <c r="J77" s="114"/>
      <c r="K77" s="115"/>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s="13" customFormat="1" x14ac:dyDescent="0.35">
      <c r="A78" s="109" t="s">
        <v>49</v>
      </c>
      <c r="B78" s="109"/>
      <c r="C78" s="109"/>
      <c r="D78" s="109"/>
      <c r="E78" s="109"/>
      <c r="F78" s="109"/>
      <c r="G78" s="109"/>
      <c r="H78" s="109"/>
      <c r="I78" s="109"/>
      <c r="J78" s="109"/>
      <c r="K78" s="15"/>
    </row>
    <row r="79" spans="1:256" x14ac:dyDescent="0.35">
      <c r="A79" s="6">
        <v>3</v>
      </c>
      <c r="B79" s="101" t="s">
        <v>50</v>
      </c>
      <c r="C79" s="101"/>
      <c r="D79" s="101"/>
      <c r="E79" s="101"/>
      <c r="F79" s="101"/>
      <c r="G79" s="101"/>
      <c r="H79" s="101"/>
      <c r="I79" s="6" t="s">
        <v>86</v>
      </c>
      <c r="J79" s="6" t="s">
        <v>51</v>
      </c>
      <c r="K79" s="78"/>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x14ac:dyDescent="0.35">
      <c r="A80" s="4" t="s">
        <v>14</v>
      </c>
      <c r="B80" s="84" t="s">
        <v>93</v>
      </c>
      <c r="C80" s="84"/>
      <c r="D80" s="84"/>
      <c r="E80" s="84"/>
      <c r="F80" s="84"/>
      <c r="G80" s="84"/>
      <c r="H80" s="84"/>
      <c r="I80" s="26">
        <f>(1/12*0.05*100%)</f>
        <v>4.1666666666666666E-3</v>
      </c>
      <c r="J80" s="32">
        <f>I24*I80</f>
        <v>10.354291666666665</v>
      </c>
      <c r="K80" s="79"/>
      <c r="L80" s="49"/>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x14ac:dyDescent="0.35">
      <c r="A81" s="4" t="s">
        <v>15</v>
      </c>
      <c r="B81" s="98" t="s">
        <v>83</v>
      </c>
      <c r="C81" s="99"/>
      <c r="D81" s="99"/>
      <c r="E81" s="99"/>
      <c r="F81" s="99"/>
      <c r="G81" s="99"/>
      <c r="H81" s="100"/>
      <c r="I81" s="50">
        <f>(8%*0.42%)</f>
        <v>3.3599999999999998E-4</v>
      </c>
      <c r="J81" s="32">
        <f>I24*I81</f>
        <v>0.83497007999999984</v>
      </c>
      <c r="K81" s="80"/>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s="52" customFormat="1" ht="28" customHeight="1" x14ac:dyDescent="0.3">
      <c r="A82" s="64" t="s">
        <v>29</v>
      </c>
      <c r="B82" s="104" t="s">
        <v>84</v>
      </c>
      <c r="C82" s="104"/>
      <c r="D82" s="104"/>
      <c r="E82" s="104"/>
      <c r="F82" s="104"/>
      <c r="G82" s="104"/>
      <c r="H82" s="104"/>
      <c r="I82" s="53">
        <f>(((1+2/12+(1/3*1/12))*(0.08*0.4*0.9*100%)))</f>
        <v>3.44E-2</v>
      </c>
      <c r="J82" s="32">
        <f>I24*I82</f>
        <v>85.48503199999999</v>
      </c>
      <c r="K82" s="81"/>
      <c r="L82" s="55"/>
    </row>
    <row r="83" spans="1:256" ht="31.75" customHeight="1" x14ac:dyDescent="0.35">
      <c r="A83" s="4" t="s">
        <v>32</v>
      </c>
      <c r="B83" s="84" t="s">
        <v>87</v>
      </c>
      <c r="C83" s="84"/>
      <c r="D83" s="84"/>
      <c r="E83" s="84"/>
      <c r="F83" s="84"/>
      <c r="G83" s="84"/>
      <c r="H83" s="84"/>
      <c r="I83" s="57">
        <f>(7/30)/12*100%</f>
        <v>1.9444444444444445E-2</v>
      </c>
      <c r="J83" s="32">
        <f>I24*I83</f>
        <v>48.320027777777774</v>
      </c>
      <c r="K83" s="45"/>
      <c r="L83" s="47"/>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4" t="s">
        <v>8</v>
      </c>
      <c r="B84" s="94" t="s">
        <v>85</v>
      </c>
      <c r="C84" s="94"/>
      <c r="D84" s="94"/>
      <c r="E84" s="94"/>
      <c r="F84" s="94"/>
      <c r="G84" s="94"/>
      <c r="H84" s="94"/>
      <c r="I84" s="23">
        <f>36.8%*1.94%</f>
        <v>7.1392000000000001E-3</v>
      </c>
      <c r="J84" s="32">
        <f>I24*I84</f>
        <v>17.741126175999998</v>
      </c>
      <c r="K84" s="45"/>
      <c r="L84" s="58"/>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30.5" customHeight="1" x14ac:dyDescent="0.35">
      <c r="A85" s="4" t="s">
        <v>35</v>
      </c>
      <c r="B85" s="98" t="s">
        <v>94</v>
      </c>
      <c r="C85" s="99"/>
      <c r="D85" s="99"/>
      <c r="E85" s="99"/>
      <c r="F85" s="99"/>
      <c r="G85" s="99"/>
      <c r="H85" s="100"/>
      <c r="I85" s="56">
        <f>0.08*0.0194*0.4*100%</f>
        <v>6.2080000000000002E-4</v>
      </c>
      <c r="J85" s="32">
        <f>I24*I85</f>
        <v>1.5427066239999998</v>
      </c>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75" customHeight="1" x14ac:dyDescent="0.35">
      <c r="A86" s="63"/>
      <c r="B86" s="95" t="s">
        <v>97</v>
      </c>
      <c r="C86" s="96"/>
      <c r="D86" s="96"/>
      <c r="E86" s="96"/>
      <c r="F86" s="96"/>
      <c r="G86" s="96"/>
      <c r="H86" s="97"/>
      <c r="I86" s="54">
        <f>SUM(I80:I85)</f>
        <v>6.6107111111111116E-2</v>
      </c>
      <c r="J86" s="33">
        <f>SUM(J80:J85)</f>
        <v>164.27815432444442</v>
      </c>
      <c r="K86" s="45"/>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6" customHeight="1" x14ac:dyDescent="0.35">
      <c r="A87" s="89"/>
      <c r="B87" s="89"/>
      <c r="C87" s="89"/>
      <c r="D87" s="89"/>
      <c r="E87" s="89"/>
      <c r="F87" s="89"/>
      <c r="G87" s="89"/>
      <c r="H87" s="89"/>
      <c r="I87" s="89"/>
      <c r="J87" s="9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5" customHeight="1" x14ac:dyDescent="0.35">
      <c r="A88" s="91"/>
      <c r="B88" s="91"/>
      <c r="C88" s="91"/>
      <c r="D88" s="91"/>
      <c r="E88" s="91"/>
      <c r="F88" s="91"/>
      <c r="G88" s="91"/>
      <c r="H88" s="91"/>
      <c r="I88" s="91"/>
      <c r="J88" s="92"/>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8.5" customHeight="1" x14ac:dyDescent="0.35">
      <c r="A89" s="103" t="s">
        <v>52</v>
      </c>
      <c r="B89" s="103"/>
      <c r="C89" s="103"/>
      <c r="D89" s="103"/>
      <c r="E89" s="103"/>
      <c r="F89" s="103"/>
      <c r="G89" s="103"/>
      <c r="H89" s="103"/>
      <c r="I89" s="103"/>
      <c r="J89" s="103"/>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s="46" customFormat="1" ht="19" customHeight="1" x14ac:dyDescent="0.35">
      <c r="A90" s="103" t="s">
        <v>53</v>
      </c>
      <c r="B90" s="103"/>
      <c r="C90" s="103"/>
      <c r="D90" s="103"/>
      <c r="E90" s="103"/>
      <c r="F90" s="103"/>
      <c r="G90" s="103"/>
      <c r="H90" s="103"/>
      <c r="I90" s="103"/>
      <c r="J90" s="103"/>
      <c r="K90" s="82"/>
    </row>
    <row r="91" spans="1:256" ht="15.75" customHeight="1" x14ac:dyDescent="0.35">
      <c r="A91" s="7" t="s">
        <v>54</v>
      </c>
      <c r="B91" s="101" t="s">
        <v>55</v>
      </c>
      <c r="C91" s="101"/>
      <c r="D91" s="101"/>
      <c r="E91" s="101"/>
      <c r="F91" s="101"/>
      <c r="G91" s="101"/>
      <c r="H91" s="101"/>
      <c r="I91" s="6" t="s">
        <v>88</v>
      </c>
      <c r="J91" s="7" t="s">
        <v>21</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6.5" customHeight="1" x14ac:dyDescent="0.35">
      <c r="A92" s="4" t="s">
        <v>14</v>
      </c>
      <c r="B92" s="102" t="s">
        <v>92</v>
      </c>
      <c r="C92" s="102"/>
      <c r="D92" s="102"/>
      <c r="E92" s="102"/>
      <c r="F92" s="102"/>
      <c r="G92" s="102"/>
      <c r="H92" s="102"/>
      <c r="I92" s="57">
        <f>1/12</f>
        <v>8.3333333333333329E-2</v>
      </c>
      <c r="J92" s="32">
        <f>I24*I92</f>
        <v>207.08583333333331</v>
      </c>
      <c r="K92" s="45"/>
      <c r="L92" s="10"/>
      <c r="M92" s="10"/>
      <c r="N92" s="44"/>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15.75" customHeight="1" x14ac:dyDescent="0.35">
      <c r="A93" s="4" t="s">
        <v>15</v>
      </c>
      <c r="B93" s="84" t="s">
        <v>91</v>
      </c>
      <c r="C93" s="84"/>
      <c r="D93" s="84"/>
      <c r="E93" s="84"/>
      <c r="F93" s="84"/>
      <c r="G93" s="84"/>
      <c r="H93" s="84"/>
      <c r="I93" s="57">
        <f>(5/30/12)*100%</f>
        <v>1.3888888888888888E-2</v>
      </c>
      <c r="J93" s="32">
        <f>I24*I93</f>
        <v>34.514305555555552</v>
      </c>
      <c r="K93" s="11"/>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18.5" customHeight="1" x14ac:dyDescent="0.35">
      <c r="A94" s="4" t="s">
        <v>29</v>
      </c>
      <c r="B94" s="84" t="s">
        <v>90</v>
      </c>
      <c r="C94" s="84"/>
      <c r="D94" s="84"/>
      <c r="E94" s="84"/>
      <c r="F94" s="84"/>
      <c r="G94" s="84"/>
      <c r="H94" s="84"/>
      <c r="I94" s="57">
        <f>(5/30/12)*0.015*100%</f>
        <v>2.0833333333333332E-4</v>
      </c>
      <c r="J94" s="32">
        <f>I24*I94</f>
        <v>0.5177145833333332</v>
      </c>
      <c r="K94" s="11"/>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4" t="s">
        <v>32</v>
      </c>
      <c r="B95" s="84" t="s">
        <v>96</v>
      </c>
      <c r="C95" s="84"/>
      <c r="D95" s="84"/>
      <c r="E95" s="84"/>
      <c r="F95" s="84"/>
      <c r="G95" s="84"/>
      <c r="H95" s="84"/>
      <c r="I95" s="60">
        <f>(1/12)*0.0178*100%/2</f>
        <v>7.4166666666666662E-4</v>
      </c>
      <c r="J95" s="32">
        <f>I24*I95</f>
        <v>1.8430639166666665</v>
      </c>
      <c r="K95" s="11"/>
      <c r="L95" s="10"/>
      <c r="M95" s="10"/>
      <c r="N95" s="10"/>
      <c r="O95" s="59"/>
      <c r="P95" s="51"/>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31" customHeight="1" x14ac:dyDescent="0.35">
      <c r="A96" s="4" t="s">
        <v>8</v>
      </c>
      <c r="B96" s="84" t="s">
        <v>95</v>
      </c>
      <c r="C96" s="84"/>
      <c r="D96" s="84"/>
      <c r="E96" s="84"/>
      <c r="F96" s="84"/>
      <c r="G96" s="84"/>
      <c r="H96" s="84"/>
      <c r="I96" s="60">
        <f>11.11%*5.28%*50%</f>
        <v>2.9330399999999996E-3</v>
      </c>
      <c r="J96" s="32">
        <f>I24*I96</f>
        <v>7.2886923911999979</v>
      </c>
      <c r="K96" s="11"/>
      <c r="L96" s="62"/>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x14ac:dyDescent="0.35">
      <c r="A97" s="1" t="s">
        <v>35</v>
      </c>
      <c r="B97" s="84" t="s">
        <v>89</v>
      </c>
      <c r="C97" s="84"/>
      <c r="D97" s="84"/>
      <c r="E97" s="84"/>
      <c r="F97" s="84"/>
      <c r="G97" s="84"/>
      <c r="H97" s="84"/>
      <c r="I97" s="57">
        <f>(1/30/12)*100%</f>
        <v>2.7777777777777779E-3</v>
      </c>
      <c r="J97" s="32">
        <f>I24*I97</f>
        <v>6.9028611111111102</v>
      </c>
      <c r="K97" s="11"/>
      <c r="L97" s="51"/>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5.75" customHeight="1" x14ac:dyDescent="0.35">
      <c r="A98" s="63"/>
      <c r="B98" s="95" t="s">
        <v>97</v>
      </c>
      <c r="C98" s="96"/>
      <c r="D98" s="96"/>
      <c r="E98" s="96"/>
      <c r="F98" s="96"/>
      <c r="G98" s="96"/>
      <c r="H98" s="97"/>
      <c r="I98" s="61">
        <f>SUM(I92:I97)</f>
        <v>0.10388304</v>
      </c>
      <c r="J98" s="41">
        <f>SUM(J92:J97)</f>
        <v>258.15247089119998</v>
      </c>
      <c r="K98" s="11"/>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ht="15" customHeight="1" x14ac:dyDescent="0.35">
      <c r="A99" s="85"/>
      <c r="B99" s="85"/>
      <c r="C99" s="85"/>
      <c r="D99" s="85"/>
      <c r="E99" s="85"/>
      <c r="F99" s="85"/>
      <c r="G99" s="85"/>
      <c r="H99" s="85"/>
      <c r="I99" s="85"/>
      <c r="J99" s="85"/>
      <c r="K99" s="86"/>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9" customHeight="1" x14ac:dyDescent="0.35">
      <c r="A100" s="85"/>
      <c r="B100" s="85"/>
      <c r="C100" s="85"/>
      <c r="D100" s="85"/>
      <c r="E100" s="85"/>
      <c r="F100" s="85"/>
      <c r="G100" s="85"/>
      <c r="H100" s="85"/>
      <c r="I100" s="85"/>
      <c r="J100" s="85"/>
      <c r="K100" s="86"/>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x14ac:dyDescent="0.35">
      <c r="A101" s="103" t="s">
        <v>58</v>
      </c>
      <c r="B101" s="103"/>
      <c r="C101" s="103"/>
      <c r="D101" s="103"/>
      <c r="E101" s="103"/>
      <c r="F101" s="103"/>
      <c r="G101" s="103"/>
      <c r="H101" s="103"/>
      <c r="I101" s="103"/>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x14ac:dyDescent="0.35">
      <c r="A102" s="3">
        <v>4</v>
      </c>
      <c r="B102" s="101" t="s">
        <v>59</v>
      </c>
      <c r="C102" s="101"/>
      <c r="D102" s="101"/>
      <c r="E102" s="101"/>
      <c r="F102" s="101"/>
      <c r="G102" s="101"/>
      <c r="H102" s="101"/>
      <c r="I102" s="8" t="s">
        <v>21</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9.899999999999999" customHeight="1" x14ac:dyDescent="0.35">
      <c r="A103" s="5" t="s">
        <v>54</v>
      </c>
      <c r="B103" s="94" t="s">
        <v>55</v>
      </c>
      <c r="C103" s="94"/>
      <c r="D103" s="94"/>
      <c r="E103" s="94"/>
      <c r="F103" s="94"/>
      <c r="G103" s="94"/>
      <c r="H103" s="94"/>
      <c r="I103" s="32">
        <f>J98</f>
        <v>258.15247089119998</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9.899999999999999" customHeight="1" x14ac:dyDescent="0.35">
      <c r="A104" s="5" t="s">
        <v>56</v>
      </c>
      <c r="B104" s="94" t="s">
        <v>57</v>
      </c>
      <c r="C104" s="94"/>
      <c r="D104" s="94"/>
      <c r="E104" s="94"/>
      <c r="F104" s="94"/>
      <c r="G104" s="94"/>
      <c r="H104" s="94"/>
      <c r="I104" s="32">
        <v>0</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x14ac:dyDescent="0.35">
      <c r="A105" s="105" t="s">
        <v>1</v>
      </c>
      <c r="B105" s="105"/>
      <c r="C105" s="105"/>
      <c r="D105" s="105"/>
      <c r="E105" s="105"/>
      <c r="F105" s="105"/>
      <c r="G105" s="105"/>
      <c r="H105" s="105"/>
      <c r="I105" s="33">
        <f>SUM(I103+I104)</f>
        <v>258.15247089119998</v>
      </c>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ht="17.5" customHeight="1" x14ac:dyDescent="0.35">
      <c r="A106" s="87"/>
      <c r="B106" s="87"/>
      <c r="C106" s="87"/>
      <c r="D106" s="87"/>
      <c r="E106" s="87"/>
      <c r="F106" s="87"/>
      <c r="G106" s="87"/>
      <c r="H106" s="87"/>
      <c r="I106" s="87"/>
      <c r="J106" s="88"/>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ht="15" customHeight="1" x14ac:dyDescent="0.35">
      <c r="A107" s="87"/>
      <c r="B107" s="87"/>
      <c r="C107" s="87"/>
      <c r="D107" s="87"/>
      <c r="E107" s="87"/>
      <c r="F107" s="87"/>
      <c r="G107" s="87"/>
      <c r="H107" s="87"/>
      <c r="I107" s="87"/>
      <c r="J107" s="88"/>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x14ac:dyDescent="0.35">
      <c r="A108" s="103" t="s">
        <v>60</v>
      </c>
      <c r="B108" s="103"/>
      <c r="C108" s="103"/>
      <c r="D108" s="103"/>
      <c r="E108" s="103"/>
      <c r="F108" s="103"/>
      <c r="G108" s="103"/>
      <c r="H108" s="103"/>
      <c r="I108" s="103"/>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x14ac:dyDescent="0.35">
      <c r="A109" s="6">
        <v>5</v>
      </c>
      <c r="B109" s="105" t="s">
        <v>61</v>
      </c>
      <c r="C109" s="105"/>
      <c r="D109" s="105"/>
      <c r="E109" s="105"/>
      <c r="F109" s="105"/>
      <c r="G109" s="105"/>
      <c r="H109" s="105"/>
      <c r="I109" s="6" t="s">
        <v>21</v>
      </c>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7.25" customHeight="1" x14ac:dyDescent="0.35">
      <c r="A110" s="4" t="s">
        <v>14</v>
      </c>
      <c r="B110" s="84" t="s">
        <v>62</v>
      </c>
      <c r="C110" s="84"/>
      <c r="D110" s="84"/>
      <c r="E110" s="84"/>
      <c r="F110" s="84"/>
      <c r="G110" s="84"/>
      <c r="H110" s="84"/>
      <c r="I110" s="42">
        <v>0</v>
      </c>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15</v>
      </c>
      <c r="B111" s="84" t="s">
        <v>63</v>
      </c>
      <c r="C111" s="84"/>
      <c r="D111" s="84"/>
      <c r="E111" s="84"/>
      <c r="F111" s="84"/>
      <c r="G111" s="84"/>
      <c r="H111" s="84"/>
      <c r="I111" s="34"/>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4" t="s">
        <v>29</v>
      </c>
      <c r="B112" s="94" t="s">
        <v>64</v>
      </c>
      <c r="C112" s="94"/>
      <c r="D112" s="94"/>
      <c r="E112" s="94"/>
      <c r="F112" s="94"/>
      <c r="G112" s="94"/>
      <c r="H112" s="94"/>
      <c r="I112" s="34"/>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4" t="s">
        <v>32</v>
      </c>
      <c r="B113" s="84" t="s">
        <v>65</v>
      </c>
      <c r="C113" s="84"/>
      <c r="D113" s="84"/>
      <c r="E113" s="84"/>
      <c r="F113" s="84"/>
      <c r="G113" s="84"/>
      <c r="H113" s="84"/>
      <c r="I113" s="34" t="s">
        <v>66</v>
      </c>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75" customHeight="1" x14ac:dyDescent="0.35">
      <c r="A114" s="95" t="s">
        <v>1</v>
      </c>
      <c r="B114" s="96"/>
      <c r="C114" s="96"/>
      <c r="D114" s="96"/>
      <c r="E114" s="96"/>
      <c r="F114" s="96"/>
      <c r="G114" s="96"/>
      <c r="H114" s="97"/>
      <c r="I114" s="39">
        <f>SUM(I110:I113)</f>
        <v>0</v>
      </c>
      <c r="J114" s="11"/>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3" customHeight="1" x14ac:dyDescent="0.35">
      <c r="A115" s="87"/>
      <c r="B115" s="87"/>
      <c r="C115" s="87"/>
      <c r="D115" s="87"/>
      <c r="E115" s="87"/>
      <c r="F115" s="87"/>
      <c r="G115" s="87"/>
      <c r="H115" s="87"/>
      <c r="I115" s="87"/>
      <c r="J115" s="88"/>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c r="DH115" s="10"/>
      <c r="DI115" s="10"/>
      <c r="DJ115" s="10"/>
      <c r="DK115" s="10"/>
      <c r="DL115" s="10"/>
      <c r="DM115" s="10"/>
      <c r="DN115" s="10"/>
      <c r="DO115" s="10"/>
      <c r="DP115" s="10"/>
      <c r="DQ115" s="10"/>
      <c r="DR115" s="10"/>
      <c r="DS115" s="10"/>
      <c r="DT115" s="10"/>
      <c r="DU115" s="10"/>
      <c r="DV115" s="10"/>
      <c r="DW115" s="10"/>
      <c r="DX115" s="10"/>
      <c r="DY115" s="10"/>
      <c r="DZ115" s="10"/>
      <c r="EA115" s="10"/>
      <c r="EB115" s="10"/>
      <c r="EC115" s="10"/>
      <c r="ED115" s="10"/>
      <c r="EE115" s="10"/>
      <c r="EF115" s="10"/>
      <c r="EG115" s="10"/>
      <c r="EH115" s="10"/>
      <c r="EI115" s="10"/>
      <c r="EJ115" s="10"/>
      <c r="EK115" s="10"/>
      <c r="EL115" s="10"/>
      <c r="EM115" s="10"/>
      <c r="EN115" s="10"/>
      <c r="EO115" s="10"/>
      <c r="EP115" s="10"/>
      <c r="EQ115" s="10"/>
      <c r="ER115" s="10"/>
      <c r="ES115" s="10"/>
      <c r="ET115" s="10"/>
      <c r="EU115" s="10"/>
      <c r="EV115" s="10"/>
      <c r="EW115" s="10"/>
      <c r="EX115" s="10"/>
      <c r="EY115" s="10"/>
      <c r="EZ115" s="10"/>
      <c r="FA115" s="10"/>
      <c r="FB115" s="10"/>
      <c r="FC115" s="10"/>
      <c r="FD115" s="10"/>
      <c r="FE115" s="10"/>
      <c r="FF115" s="10"/>
      <c r="FG115" s="10"/>
      <c r="FH115" s="10"/>
      <c r="FI115" s="10"/>
      <c r="FJ115" s="10"/>
      <c r="FK115" s="10"/>
      <c r="FL115" s="10"/>
      <c r="FM115" s="10"/>
      <c r="FN115" s="10"/>
      <c r="FO115" s="10"/>
      <c r="FP115" s="10"/>
      <c r="FQ115" s="10"/>
      <c r="FR115" s="10"/>
      <c r="FS115" s="10"/>
      <c r="FT115" s="10"/>
      <c r="FU115" s="10"/>
      <c r="FV115" s="10"/>
      <c r="FW115" s="10"/>
      <c r="FX115" s="10"/>
      <c r="FY115" s="10"/>
      <c r="FZ115" s="10"/>
      <c r="GA115" s="10"/>
      <c r="GB115" s="10"/>
      <c r="GC115" s="10"/>
      <c r="GD115" s="10"/>
      <c r="GE115" s="10"/>
      <c r="GF115" s="10"/>
      <c r="GG115" s="10"/>
      <c r="GH115" s="10"/>
      <c r="GI115" s="10"/>
      <c r="GJ115" s="10"/>
      <c r="GK115" s="10"/>
      <c r="GL115" s="10"/>
      <c r="GM115" s="10"/>
      <c r="GN115" s="10"/>
      <c r="GO115" s="10"/>
      <c r="GP115" s="10"/>
      <c r="GQ115" s="10"/>
      <c r="GR115" s="10"/>
      <c r="GS115" s="10"/>
      <c r="GT115" s="10"/>
      <c r="GU115" s="10"/>
      <c r="GV115" s="10"/>
      <c r="GW115" s="10"/>
      <c r="GX115" s="10"/>
      <c r="GY115" s="10"/>
      <c r="GZ115" s="10"/>
      <c r="HA115" s="10"/>
      <c r="HB115" s="10"/>
      <c r="HC115" s="10"/>
      <c r="HD115" s="10"/>
      <c r="HE115" s="10"/>
      <c r="HF115" s="10"/>
      <c r="HG115" s="10"/>
      <c r="HH115" s="10"/>
      <c r="HI115" s="10"/>
      <c r="HJ115" s="10"/>
      <c r="HK115" s="10"/>
      <c r="HL115" s="10"/>
      <c r="HM115" s="10"/>
      <c r="HN115" s="10"/>
      <c r="HO115" s="10"/>
      <c r="HP115" s="10"/>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row>
    <row r="116" spans="1:256" ht="15" customHeight="1" x14ac:dyDescent="0.35">
      <c r="A116" s="87"/>
      <c r="B116" s="87"/>
      <c r="C116" s="87"/>
      <c r="D116" s="87"/>
      <c r="E116" s="87"/>
      <c r="F116" s="87"/>
      <c r="G116" s="87"/>
      <c r="H116" s="87"/>
      <c r="I116" s="87"/>
      <c r="J116" s="88"/>
      <c r="K116" s="10"/>
      <c r="L116" s="10"/>
    </row>
    <row r="117" spans="1:256" s="52" customFormat="1" ht="15.5" x14ac:dyDescent="0.3">
      <c r="A117" s="180" t="s">
        <v>98</v>
      </c>
      <c r="B117" s="181"/>
      <c r="C117" s="181"/>
      <c r="D117" s="181"/>
      <c r="E117" s="181"/>
      <c r="F117" s="181"/>
      <c r="G117" s="181"/>
      <c r="H117" s="182"/>
    </row>
    <row r="118" spans="1:256" s="52" customFormat="1" ht="13" x14ac:dyDescent="0.3">
      <c r="A118" s="93"/>
      <c r="B118" s="93"/>
      <c r="C118" s="93"/>
      <c r="D118" s="93"/>
      <c r="E118" s="93"/>
      <c r="F118" s="93"/>
      <c r="G118" s="93"/>
      <c r="H118" s="93"/>
      <c r="I118" s="93"/>
      <c r="J118" s="93"/>
    </row>
    <row r="119" spans="1:256" s="69" customFormat="1" ht="29" customHeight="1" x14ac:dyDescent="0.35">
      <c r="A119" s="20">
        <v>6</v>
      </c>
      <c r="B119" s="104" t="s">
        <v>99</v>
      </c>
      <c r="C119" s="104"/>
      <c r="D119" s="104"/>
      <c r="E119" s="104"/>
      <c r="F119" s="20" t="s">
        <v>25</v>
      </c>
      <c r="G119" s="106" t="s">
        <v>21</v>
      </c>
      <c r="H119" s="106"/>
    </row>
    <row r="120" spans="1:256" s="69" customFormat="1" x14ac:dyDescent="0.35">
      <c r="A120" s="20" t="s">
        <v>14</v>
      </c>
      <c r="B120" s="104" t="s">
        <v>5</v>
      </c>
      <c r="C120" s="104"/>
      <c r="D120" s="104"/>
      <c r="E120" s="104"/>
      <c r="F120" s="70">
        <v>0.06</v>
      </c>
      <c r="G120" s="107">
        <f>(I24+I75+J86+I105+I114)*F120</f>
        <v>306.69709282125865</v>
      </c>
      <c r="H120" s="107"/>
    </row>
    <row r="121" spans="1:256" s="69" customFormat="1" x14ac:dyDescent="0.35">
      <c r="A121" s="20" t="s">
        <v>15</v>
      </c>
      <c r="B121" s="104" t="s">
        <v>7</v>
      </c>
      <c r="C121" s="104"/>
      <c r="D121" s="104"/>
      <c r="E121" s="104"/>
      <c r="F121" s="70">
        <v>6.7900000000000002E-2</v>
      </c>
      <c r="G121" s="107">
        <f>(I24+I75+J86+I105+I114)*F121</f>
        <v>347.07887670939107</v>
      </c>
      <c r="H121" s="107"/>
    </row>
    <row r="122" spans="1:256" s="69" customFormat="1" x14ac:dyDescent="0.35">
      <c r="A122" s="20" t="s">
        <v>29</v>
      </c>
      <c r="B122" s="104" t="s">
        <v>6</v>
      </c>
      <c r="C122" s="104"/>
      <c r="D122" s="104"/>
      <c r="E122" s="104"/>
      <c r="F122" s="70"/>
      <c r="G122" s="107"/>
      <c r="H122" s="107"/>
    </row>
    <row r="123" spans="1:256" s="69" customFormat="1" x14ac:dyDescent="0.35">
      <c r="A123" s="20"/>
      <c r="B123" s="104" t="s">
        <v>100</v>
      </c>
      <c r="C123" s="104"/>
      <c r="D123" s="104"/>
      <c r="E123" s="104"/>
      <c r="F123" s="66">
        <v>1.6500000000000001E-2</v>
      </c>
      <c r="G123" s="107">
        <f>(I24+I75+J86+I105+I114)*F123</f>
        <v>84.341700525846136</v>
      </c>
      <c r="H123" s="107"/>
      <c r="I123" s="67" t="s">
        <v>120</v>
      </c>
    </row>
    <row r="124" spans="1:256" s="69" customFormat="1" x14ac:dyDescent="0.35">
      <c r="A124" s="20"/>
      <c r="B124" s="104" t="s">
        <v>101</v>
      </c>
      <c r="C124" s="104"/>
      <c r="D124" s="104"/>
      <c r="E124" s="104"/>
      <c r="F124" s="66">
        <v>7.5999999999999998E-2</v>
      </c>
      <c r="G124" s="107">
        <f>(I24+I75+J86+I105+I114)*F124</f>
        <v>388.48298424026092</v>
      </c>
      <c r="H124" s="107"/>
      <c r="I124" s="67" t="s">
        <v>120</v>
      </c>
    </row>
    <row r="125" spans="1:256" s="69" customFormat="1" x14ac:dyDescent="0.35">
      <c r="A125" s="20"/>
      <c r="B125" s="104" t="s">
        <v>102</v>
      </c>
      <c r="C125" s="104"/>
      <c r="D125" s="104"/>
      <c r="E125" s="104"/>
      <c r="F125" s="70"/>
      <c r="G125" s="107"/>
      <c r="H125" s="107"/>
    </row>
    <row r="126" spans="1:256" s="69" customFormat="1" ht="14.5" customHeight="1" x14ac:dyDescent="0.35">
      <c r="A126" s="20"/>
      <c r="B126" s="104" t="s">
        <v>131</v>
      </c>
      <c r="C126" s="104"/>
      <c r="D126" s="104"/>
      <c r="E126" s="104"/>
      <c r="F126" s="66">
        <v>0.05</v>
      </c>
      <c r="G126" s="107">
        <f>(I24+I75+J86+I105+I114)*F126</f>
        <v>255.58091068438222</v>
      </c>
      <c r="H126" s="107"/>
    </row>
    <row r="127" spans="1:256" s="69" customFormat="1" x14ac:dyDescent="0.35">
      <c r="A127" s="20"/>
      <c r="B127" s="104" t="s">
        <v>97</v>
      </c>
      <c r="C127" s="104"/>
      <c r="D127" s="104"/>
      <c r="E127" s="104"/>
      <c r="G127" s="107"/>
      <c r="H127" s="107"/>
    </row>
    <row r="128" spans="1:256" s="69" customFormat="1" x14ac:dyDescent="0.35">
      <c r="A128" s="106" t="s">
        <v>103</v>
      </c>
      <c r="B128" s="106"/>
      <c r="C128" s="106"/>
      <c r="D128" s="106"/>
      <c r="E128" s="106"/>
      <c r="F128" s="68">
        <f>SUM(F120:F126)</f>
        <v>0.27040000000000003</v>
      </c>
      <c r="G128" s="183">
        <f>SUM(G120:H126)</f>
        <v>1382.181564981139</v>
      </c>
      <c r="H128" s="183"/>
    </row>
    <row r="129" spans="1:12" ht="15" customHeight="1" x14ac:dyDescent="0.35">
      <c r="A129" s="10"/>
      <c r="B129" s="10"/>
      <c r="C129" s="10"/>
      <c r="D129" s="10"/>
      <c r="E129" s="10"/>
      <c r="F129" s="10"/>
      <c r="G129" s="46"/>
      <c r="H129" s="46"/>
      <c r="I129" s="10"/>
      <c r="J129" s="11"/>
      <c r="K129" s="10"/>
      <c r="L129" s="10"/>
    </row>
    <row r="130" spans="1:12" ht="15" customHeight="1" x14ac:dyDescent="0.35">
      <c r="A130" s="10"/>
      <c r="B130" s="10"/>
      <c r="C130" s="10"/>
      <c r="D130" s="10"/>
      <c r="E130" s="10"/>
      <c r="F130" s="10"/>
      <c r="G130" s="10"/>
      <c r="H130" s="10"/>
      <c r="I130" s="10"/>
      <c r="J130" s="11"/>
      <c r="K130" s="10"/>
      <c r="L130" s="10"/>
    </row>
    <row r="131" spans="1:12" ht="15" customHeight="1" x14ac:dyDescent="0.35">
      <c r="A131" s="10"/>
      <c r="B131" s="10"/>
      <c r="C131" s="10"/>
      <c r="D131" s="10"/>
      <c r="E131" s="10"/>
      <c r="F131" s="10"/>
      <c r="G131" s="10"/>
      <c r="H131" s="10"/>
      <c r="I131" s="10"/>
      <c r="J131" s="11"/>
      <c r="K131" s="10"/>
      <c r="L131" s="10"/>
    </row>
    <row r="132" spans="1:12" s="52" customFormat="1" ht="15.5" x14ac:dyDescent="0.3">
      <c r="A132" s="178" t="s">
        <v>104</v>
      </c>
      <c r="B132" s="179"/>
      <c r="C132" s="179"/>
      <c r="D132" s="179"/>
      <c r="E132" s="179"/>
      <c r="F132" s="179"/>
      <c r="G132" s="179"/>
      <c r="H132" s="179"/>
    </row>
    <row r="133" spans="1:12" s="52" customFormat="1" ht="13" x14ac:dyDescent="0.3">
      <c r="A133" s="93"/>
      <c r="B133" s="93"/>
      <c r="C133" s="93"/>
      <c r="D133" s="93"/>
      <c r="E133" s="93"/>
      <c r="F133" s="93"/>
      <c r="G133" s="93"/>
      <c r="H133" s="93"/>
      <c r="I133" s="93"/>
    </row>
    <row r="134" spans="1:12" customFormat="1" x14ac:dyDescent="0.35">
      <c r="A134" s="20"/>
      <c r="B134" s="106" t="s">
        <v>67</v>
      </c>
      <c r="C134" s="106"/>
      <c r="D134" s="106"/>
      <c r="E134" s="106"/>
      <c r="F134" s="106"/>
      <c r="G134" s="106"/>
      <c r="H134" s="20" t="s">
        <v>21</v>
      </c>
    </row>
    <row r="135" spans="1:12" customFormat="1" x14ac:dyDescent="0.35">
      <c r="A135" s="20" t="s">
        <v>14</v>
      </c>
      <c r="B135" s="148" t="s">
        <v>68</v>
      </c>
      <c r="C135" s="148"/>
      <c r="D135" s="148"/>
      <c r="E135" s="148"/>
      <c r="F135" s="148"/>
      <c r="G135" s="148"/>
      <c r="H135" s="72">
        <f>I24</f>
        <v>2485.0299999999997</v>
      </c>
    </row>
    <row r="136" spans="1:12" customFormat="1" x14ac:dyDescent="0.35">
      <c r="A136" s="20" t="s">
        <v>15</v>
      </c>
      <c r="B136" s="148" t="s">
        <v>105</v>
      </c>
      <c r="C136" s="148"/>
      <c r="D136" s="148"/>
      <c r="E136" s="148"/>
      <c r="F136" s="148"/>
      <c r="G136" s="148"/>
      <c r="H136" s="72">
        <f>I75</f>
        <v>2204.157588472</v>
      </c>
    </row>
    <row r="137" spans="1:12" customFormat="1" x14ac:dyDescent="0.35">
      <c r="A137" s="20" t="s">
        <v>29</v>
      </c>
      <c r="B137" s="148" t="s">
        <v>49</v>
      </c>
      <c r="C137" s="148"/>
      <c r="D137" s="148"/>
      <c r="E137" s="148"/>
      <c r="F137" s="148"/>
      <c r="G137" s="148"/>
      <c r="H137" s="72">
        <f>J86</f>
        <v>164.27815432444442</v>
      </c>
    </row>
    <row r="138" spans="1:12" customFormat="1" x14ac:dyDescent="0.35">
      <c r="A138" s="20" t="s">
        <v>32</v>
      </c>
      <c r="B138" s="149" t="s">
        <v>52</v>
      </c>
      <c r="C138" s="149"/>
      <c r="D138" s="149"/>
      <c r="E138" s="149"/>
      <c r="F138" s="149"/>
      <c r="G138" s="149"/>
      <c r="H138" s="72">
        <f>I105</f>
        <v>258.15247089119998</v>
      </c>
    </row>
    <row r="139" spans="1:12" customFormat="1" x14ac:dyDescent="0.35">
      <c r="A139" s="20" t="s">
        <v>8</v>
      </c>
      <c r="B139" s="148" t="s">
        <v>106</v>
      </c>
      <c r="C139" s="148"/>
      <c r="D139" s="148"/>
      <c r="E139" s="148"/>
      <c r="F139" s="148"/>
      <c r="G139" s="148"/>
      <c r="H139" s="83">
        <f>I114</f>
        <v>0</v>
      </c>
    </row>
    <row r="140" spans="1:12" customFormat="1" ht="13" customHeight="1" x14ac:dyDescent="0.35">
      <c r="A140" s="106" t="s">
        <v>107</v>
      </c>
      <c r="B140" s="106"/>
      <c r="C140" s="106"/>
      <c r="D140" s="106"/>
      <c r="E140" s="106"/>
      <c r="F140" s="106"/>
      <c r="G140" s="106"/>
      <c r="H140" s="73">
        <f>SUM(H135:H139)</f>
        <v>5111.6182136876441</v>
      </c>
    </row>
    <row r="141" spans="1:12" customFormat="1" x14ac:dyDescent="0.35">
      <c r="A141" s="20" t="s">
        <v>35</v>
      </c>
      <c r="B141" s="148" t="s">
        <v>108</v>
      </c>
      <c r="C141" s="148"/>
      <c r="D141" s="148"/>
      <c r="E141" s="148"/>
      <c r="F141" s="148"/>
      <c r="G141" s="148"/>
      <c r="H141" s="72">
        <f>G128</f>
        <v>1382.181564981139</v>
      </c>
    </row>
    <row r="142" spans="1:12" customFormat="1" ht="13" customHeight="1" x14ac:dyDescent="0.35">
      <c r="A142" s="106" t="s">
        <v>109</v>
      </c>
      <c r="B142" s="106"/>
      <c r="C142" s="106"/>
      <c r="D142" s="106"/>
      <c r="E142" s="106"/>
      <c r="F142" s="106"/>
      <c r="G142" s="106"/>
      <c r="H142" s="74">
        <f>H140+H141</f>
        <v>6493.7997786687829</v>
      </c>
    </row>
    <row r="143" spans="1:12" s="52" customFormat="1" ht="13" customHeight="1" x14ac:dyDescent="0.3">
      <c r="A143" s="153" t="s">
        <v>110</v>
      </c>
      <c r="B143" s="153"/>
      <c r="C143" s="153"/>
      <c r="D143" s="153"/>
      <c r="E143" s="153"/>
      <c r="F143" s="153"/>
      <c r="G143" s="153"/>
      <c r="H143" s="75">
        <f>12*H142</f>
        <v>77925.597344025387</v>
      </c>
    </row>
    <row r="144" spans="1:12" s="71" customFormat="1" ht="15" customHeight="1" x14ac:dyDescent="0.3">
      <c r="A144" s="154" t="s">
        <v>111</v>
      </c>
      <c r="B144" s="154"/>
      <c r="C144" s="154"/>
      <c r="D144" s="154"/>
      <c r="E144" s="154"/>
      <c r="F144" s="154"/>
      <c r="G144" s="154"/>
      <c r="H144" s="154"/>
    </row>
    <row r="145" spans="1:8" s="71" customFormat="1" ht="121" customHeight="1" x14ac:dyDescent="0.3">
      <c r="A145" s="149" t="s">
        <v>112</v>
      </c>
      <c r="B145" s="149"/>
      <c r="C145" s="149"/>
      <c r="D145" s="149"/>
      <c r="E145" s="149"/>
      <c r="F145" s="149"/>
      <c r="G145" s="149"/>
      <c r="H145" s="149"/>
    </row>
    <row r="146" spans="1:8" x14ac:dyDescent="0.35">
      <c r="A146" s="27"/>
      <c r="B146" s="27"/>
      <c r="C146" s="27"/>
      <c r="D146" s="27"/>
      <c r="E146" s="27"/>
      <c r="F146" s="27"/>
      <c r="G146" s="27"/>
      <c r="H146" s="27"/>
    </row>
  </sheetData>
  <mergeCells count="143">
    <mergeCell ref="A140:G140"/>
    <mergeCell ref="B141:G141"/>
    <mergeCell ref="A142:G142"/>
    <mergeCell ref="A143:G143"/>
    <mergeCell ref="A144:H144"/>
    <mergeCell ref="A145:H145"/>
    <mergeCell ref="B134:G134"/>
    <mergeCell ref="B135:G135"/>
    <mergeCell ref="B136:G136"/>
    <mergeCell ref="B137:G137"/>
    <mergeCell ref="B138:G138"/>
    <mergeCell ref="B139:G139"/>
    <mergeCell ref="B127:E127"/>
    <mergeCell ref="G127:H127"/>
    <mergeCell ref="A128:E128"/>
    <mergeCell ref="G128:H128"/>
    <mergeCell ref="A132:H132"/>
    <mergeCell ref="A133:I133"/>
    <mergeCell ref="B124:E124"/>
    <mergeCell ref="G124:H124"/>
    <mergeCell ref="B125:E125"/>
    <mergeCell ref="G125:H125"/>
    <mergeCell ref="B126:E126"/>
    <mergeCell ref="G126:H126"/>
    <mergeCell ref="B121:E121"/>
    <mergeCell ref="G121:H121"/>
    <mergeCell ref="B122:E122"/>
    <mergeCell ref="G122:H122"/>
    <mergeCell ref="B123:E123"/>
    <mergeCell ref="G123:H123"/>
    <mergeCell ref="A115:J116"/>
    <mergeCell ref="A117:H117"/>
    <mergeCell ref="A118:J118"/>
    <mergeCell ref="B119:E119"/>
    <mergeCell ref="G119:H119"/>
    <mergeCell ref="B120:E120"/>
    <mergeCell ref="G120:H120"/>
    <mergeCell ref="B109:H109"/>
    <mergeCell ref="B110:H110"/>
    <mergeCell ref="B111:H111"/>
    <mergeCell ref="B112:H112"/>
    <mergeCell ref="B113:H113"/>
    <mergeCell ref="A114:H114"/>
    <mergeCell ref="B102:H102"/>
    <mergeCell ref="B103:H103"/>
    <mergeCell ref="B104:H104"/>
    <mergeCell ref="A105:H105"/>
    <mergeCell ref="A106:J107"/>
    <mergeCell ref="A108:I108"/>
    <mergeCell ref="B95:H95"/>
    <mergeCell ref="B96:H96"/>
    <mergeCell ref="B97:H97"/>
    <mergeCell ref="B98:H98"/>
    <mergeCell ref="A99:K100"/>
    <mergeCell ref="A101:I101"/>
    <mergeCell ref="A89:J89"/>
    <mergeCell ref="A90:J90"/>
    <mergeCell ref="B91:H91"/>
    <mergeCell ref="B92:H92"/>
    <mergeCell ref="B93:H93"/>
    <mergeCell ref="B94:H94"/>
    <mergeCell ref="B82:H82"/>
    <mergeCell ref="B83:H83"/>
    <mergeCell ref="B84:H84"/>
    <mergeCell ref="B85:H85"/>
    <mergeCell ref="B86:H86"/>
    <mergeCell ref="A87:J88"/>
    <mergeCell ref="A75:H75"/>
    <mergeCell ref="A76:K77"/>
    <mergeCell ref="A78:J78"/>
    <mergeCell ref="B79:H79"/>
    <mergeCell ref="B80:H80"/>
    <mergeCell ref="B81:H81"/>
    <mergeCell ref="A68:J69"/>
    <mergeCell ref="A70:I70"/>
    <mergeCell ref="B71:H71"/>
    <mergeCell ref="B72:H72"/>
    <mergeCell ref="B73:H73"/>
    <mergeCell ref="B74:H74"/>
    <mergeCell ref="B62:G62"/>
    <mergeCell ref="B63:H63"/>
    <mergeCell ref="B64:H64"/>
    <mergeCell ref="B65:H65"/>
    <mergeCell ref="B66:H66"/>
    <mergeCell ref="A67:I67"/>
    <mergeCell ref="B56:G56"/>
    <mergeCell ref="B57:G57"/>
    <mergeCell ref="B58:G58"/>
    <mergeCell ref="B59:H59"/>
    <mergeCell ref="B60:G60"/>
    <mergeCell ref="B61:G61"/>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Item 77 Natal</vt:lpstr>
      <vt:lpstr>Item 78 Mossoró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2024-09-10T20:36:50Z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